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ceciliano\Desktop\"/>
    </mc:Choice>
  </mc:AlternateContent>
  <xr:revisionPtr revIDLastSave="0" documentId="8_{C36AB53B-055B-4F41-AF21-22819007EA9C}" xr6:coauthVersionLast="36" xr6:coauthVersionMax="36" xr10:uidLastSave="{00000000-0000-0000-0000-000000000000}"/>
  <bookViews>
    <workbookView xWindow="0" yWindow="0" windowWidth="13660" windowHeight="4030" xr2:uid="{00000000-000D-0000-FFFF-FFFF00000000}"/>
  </bookViews>
  <sheets>
    <sheet name="Sald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52" i="1" l="1"/>
  <c r="N52" i="1"/>
  <c r="M52" i="1"/>
  <c r="L52" i="1"/>
  <c r="K52" i="1"/>
  <c r="J52" i="1"/>
  <c r="I56" i="1" l="1"/>
  <c r="H56" i="1"/>
  <c r="G56" i="1"/>
  <c r="F56" i="1"/>
  <c r="E56" i="1"/>
  <c r="D56" i="1"/>
  <c r="O56" i="1"/>
  <c r="N56" i="1"/>
  <c r="M56" i="1"/>
  <c r="L56" i="1"/>
  <c r="K56" i="1"/>
  <c r="J56" i="1"/>
  <c r="O54" i="1" l="1"/>
  <c r="N54" i="1"/>
  <c r="M54" i="1"/>
  <c r="L54" i="1"/>
  <c r="K54" i="1"/>
  <c r="J54" i="1"/>
  <c r="O57" i="1"/>
  <c r="N57" i="1"/>
  <c r="M57" i="1"/>
  <c r="L57" i="1"/>
  <c r="K57" i="1"/>
  <c r="J57" i="1"/>
  <c r="H192" i="1" l="1"/>
  <c r="H120" i="1"/>
  <c r="O11" i="1" l="1"/>
  <c r="N11" i="1"/>
  <c r="M11" i="1"/>
  <c r="L11" i="1"/>
  <c r="K11" i="1"/>
  <c r="J11" i="1"/>
  <c r="I11" i="1"/>
  <c r="H11" i="1"/>
  <c r="G11" i="1"/>
  <c r="F11" i="1"/>
  <c r="E11" i="1"/>
  <c r="O15" i="1"/>
  <c r="N15" i="1"/>
  <c r="M15" i="1"/>
  <c r="L15" i="1"/>
  <c r="K15" i="1"/>
  <c r="J15" i="1"/>
  <c r="I15" i="1"/>
  <c r="H15" i="1"/>
  <c r="G15" i="1"/>
  <c r="F15" i="1"/>
  <c r="O19" i="1"/>
  <c r="N19" i="1"/>
  <c r="M19" i="1"/>
  <c r="L19" i="1"/>
  <c r="K19" i="1"/>
  <c r="J19" i="1"/>
  <c r="I19" i="1"/>
  <c r="H19" i="1"/>
  <c r="G19" i="1"/>
  <c r="F19" i="1"/>
  <c r="O24" i="1"/>
  <c r="N24" i="1"/>
  <c r="M24" i="1"/>
  <c r="L24" i="1"/>
  <c r="K24" i="1"/>
  <c r="J24" i="1"/>
  <c r="I24" i="1"/>
  <c r="H24" i="1"/>
  <c r="G24" i="1"/>
  <c r="F24" i="1"/>
  <c r="E24" i="1"/>
  <c r="O28" i="1"/>
  <c r="N28" i="1"/>
  <c r="M28" i="1"/>
  <c r="L28" i="1"/>
  <c r="K28" i="1"/>
  <c r="J28" i="1"/>
  <c r="I28" i="1"/>
  <c r="H28" i="1"/>
  <c r="G28" i="1"/>
  <c r="F28" i="1"/>
  <c r="E28" i="1"/>
  <c r="O32" i="1"/>
  <c r="N32" i="1"/>
  <c r="M32" i="1"/>
  <c r="L32" i="1"/>
  <c r="K32" i="1"/>
  <c r="J32" i="1"/>
  <c r="I32" i="1"/>
  <c r="H32" i="1"/>
  <c r="G32" i="1"/>
  <c r="F32" i="1"/>
  <c r="E32" i="1"/>
  <c r="J36" i="1"/>
  <c r="I36" i="1"/>
  <c r="H36" i="1"/>
  <c r="G36" i="1"/>
  <c r="F36" i="1"/>
  <c r="E36" i="1"/>
  <c r="O36" i="1"/>
  <c r="N36" i="1"/>
  <c r="M36" i="1"/>
  <c r="L36" i="1"/>
  <c r="K36" i="1"/>
  <c r="O49" i="1"/>
  <c r="N49" i="1"/>
  <c r="M49" i="1"/>
  <c r="L49" i="1"/>
  <c r="K49" i="1"/>
  <c r="J49" i="1"/>
  <c r="I49" i="1"/>
  <c r="H49" i="1"/>
  <c r="G49" i="1"/>
  <c r="O58" i="1"/>
  <c r="N58" i="1"/>
  <c r="M58" i="1"/>
  <c r="L58" i="1"/>
  <c r="K58" i="1"/>
  <c r="J58" i="1"/>
  <c r="I58" i="1"/>
  <c r="H58" i="1"/>
  <c r="G58" i="1"/>
  <c r="F58" i="1"/>
  <c r="H63" i="1"/>
  <c r="G63" i="1"/>
  <c r="F63" i="1"/>
  <c r="E63" i="1"/>
  <c r="O68" i="1"/>
  <c r="N68" i="1"/>
  <c r="M68" i="1"/>
  <c r="L68" i="1"/>
  <c r="K68" i="1"/>
  <c r="J68" i="1"/>
  <c r="I68" i="1"/>
  <c r="H68" i="1"/>
  <c r="G68" i="1"/>
  <c r="F68" i="1"/>
  <c r="E68" i="1"/>
  <c r="O74" i="1"/>
  <c r="N74" i="1"/>
  <c r="M74" i="1"/>
  <c r="L74" i="1"/>
  <c r="K74" i="1"/>
  <c r="J74" i="1"/>
  <c r="I74" i="1"/>
  <c r="H74" i="1"/>
  <c r="G74" i="1"/>
  <c r="F74" i="1"/>
  <c r="E74" i="1"/>
  <c r="O84" i="1"/>
  <c r="N84" i="1"/>
  <c r="M84" i="1"/>
  <c r="L84" i="1"/>
  <c r="K84" i="1"/>
  <c r="J84" i="1"/>
  <c r="I84" i="1"/>
  <c r="H84" i="1"/>
  <c r="G84" i="1"/>
  <c r="F84" i="1"/>
  <c r="G120" i="1"/>
  <c r="F120" i="1"/>
  <c r="E120" i="1"/>
  <c r="O128" i="1"/>
  <c r="N128" i="1"/>
  <c r="M128" i="1"/>
  <c r="L128" i="1"/>
  <c r="K128" i="1"/>
  <c r="J128" i="1"/>
  <c r="I128" i="1"/>
  <c r="H128" i="1"/>
  <c r="G128" i="1"/>
  <c r="F128" i="1"/>
  <c r="E128" i="1"/>
  <c r="O134" i="1"/>
  <c r="N134" i="1"/>
  <c r="M134" i="1"/>
  <c r="L134" i="1"/>
  <c r="K134" i="1"/>
  <c r="J134" i="1"/>
  <c r="I134" i="1"/>
  <c r="H134" i="1"/>
  <c r="G134" i="1"/>
  <c r="F134" i="1"/>
  <c r="E13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P184" i="1"/>
  <c r="P190" i="1"/>
  <c r="P189" i="1"/>
  <c r="P195" i="1"/>
  <c r="P191" i="1"/>
  <c r="P185" i="1"/>
  <c r="P180" i="1"/>
  <c r="P175" i="1"/>
  <c r="P174" i="1"/>
  <c r="P176" i="1"/>
  <c r="P169" i="1"/>
  <c r="P170" i="1"/>
  <c r="P164" i="1"/>
  <c r="P165" i="1"/>
  <c r="P159" i="1"/>
  <c r="P158" i="1"/>
  <c r="P160" i="1"/>
  <c r="P154" i="1"/>
  <c r="P150" i="1"/>
  <c r="P142" i="1"/>
  <c r="P141" i="1"/>
  <c r="P140" i="1"/>
  <c r="P139" i="1"/>
  <c r="P138" i="1"/>
  <c r="P137" i="1"/>
  <c r="P143" i="1"/>
  <c r="P132" i="1"/>
  <c r="P131" i="1"/>
  <c r="P133" i="1"/>
  <c r="P126" i="1"/>
  <c r="P125" i="1"/>
  <c r="P124" i="1"/>
  <c r="P123" i="1"/>
  <c r="P127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5" i="1"/>
  <c r="P94" i="1"/>
  <c r="P93" i="1"/>
  <c r="P92" i="1"/>
  <c r="P91" i="1"/>
  <c r="P90" i="1"/>
  <c r="P89" i="1"/>
  <c r="P88" i="1"/>
  <c r="P87" i="1"/>
  <c r="P119" i="1"/>
  <c r="P82" i="1"/>
  <c r="P81" i="1"/>
  <c r="P80" i="1"/>
  <c r="P79" i="1"/>
  <c r="P78" i="1"/>
  <c r="P77" i="1"/>
  <c r="P83" i="1"/>
  <c r="P72" i="1"/>
  <c r="P73" i="1"/>
  <c r="P66" i="1"/>
  <c r="P67" i="1"/>
  <c r="P56" i="1"/>
  <c r="P55" i="1"/>
  <c r="P54" i="1"/>
  <c r="P53" i="1"/>
  <c r="P52" i="1"/>
  <c r="P57" i="1"/>
  <c r="P47" i="1"/>
  <c r="P46" i="1"/>
  <c r="P45" i="1"/>
  <c r="P44" i="1"/>
  <c r="P43" i="1"/>
  <c r="P42" i="1"/>
  <c r="P41" i="1"/>
  <c r="P40" i="1"/>
  <c r="P39" i="1"/>
  <c r="P48" i="1"/>
  <c r="P35" i="1"/>
  <c r="P31" i="1"/>
  <c r="P27" i="1"/>
  <c r="P22" i="1"/>
  <c r="P23" i="1"/>
  <c r="P18" i="1"/>
  <c r="P14" i="1"/>
  <c r="P10" i="1"/>
  <c r="O196" i="1"/>
  <c r="N196" i="1"/>
  <c r="M196" i="1"/>
  <c r="L196" i="1"/>
  <c r="K196" i="1"/>
  <c r="J196" i="1"/>
  <c r="I196" i="1"/>
  <c r="O192" i="1"/>
  <c r="N192" i="1"/>
  <c r="M192" i="1"/>
  <c r="L192" i="1"/>
  <c r="K192" i="1"/>
  <c r="J192" i="1"/>
  <c r="I192" i="1"/>
  <c r="O186" i="1"/>
  <c r="N186" i="1"/>
  <c r="M186" i="1"/>
  <c r="L186" i="1"/>
  <c r="K186" i="1"/>
  <c r="J186" i="1"/>
  <c r="I186" i="1"/>
  <c r="O181" i="1"/>
  <c r="N181" i="1"/>
  <c r="M181" i="1"/>
  <c r="L181" i="1"/>
  <c r="K181" i="1"/>
  <c r="J181" i="1"/>
  <c r="I181" i="1"/>
  <c r="O177" i="1"/>
  <c r="N177" i="1"/>
  <c r="M177" i="1"/>
  <c r="L177" i="1"/>
  <c r="K177" i="1"/>
  <c r="J177" i="1"/>
  <c r="I177" i="1"/>
  <c r="O171" i="1"/>
  <c r="N171" i="1"/>
  <c r="M171" i="1"/>
  <c r="L171" i="1"/>
  <c r="K171" i="1"/>
  <c r="J171" i="1"/>
  <c r="I171" i="1"/>
  <c r="O166" i="1"/>
  <c r="N166" i="1"/>
  <c r="M166" i="1"/>
  <c r="L166" i="1"/>
  <c r="K166" i="1"/>
  <c r="J166" i="1"/>
  <c r="I166" i="1"/>
  <c r="O161" i="1"/>
  <c r="N161" i="1"/>
  <c r="M161" i="1"/>
  <c r="L161" i="1"/>
  <c r="K161" i="1"/>
  <c r="J161" i="1"/>
  <c r="I161" i="1"/>
  <c r="O155" i="1"/>
  <c r="N155" i="1"/>
  <c r="M155" i="1"/>
  <c r="L155" i="1"/>
  <c r="K155" i="1"/>
  <c r="J155" i="1"/>
  <c r="I155" i="1"/>
  <c r="O151" i="1"/>
  <c r="N151" i="1"/>
  <c r="M151" i="1"/>
  <c r="L151" i="1"/>
  <c r="K151" i="1"/>
  <c r="J151" i="1"/>
  <c r="I151" i="1"/>
  <c r="O96" i="1"/>
  <c r="O120" i="1" s="1"/>
  <c r="N96" i="1"/>
  <c r="N120" i="1" s="1"/>
  <c r="M96" i="1"/>
  <c r="M120" i="1" s="1"/>
  <c r="L96" i="1"/>
  <c r="L120" i="1" s="1"/>
  <c r="K96" i="1"/>
  <c r="K120" i="1" s="1"/>
  <c r="J96" i="1"/>
  <c r="J120" i="1" s="1"/>
  <c r="I96" i="1"/>
  <c r="I120" i="1" s="1"/>
  <c r="O62" i="1"/>
  <c r="N62" i="1"/>
  <c r="M62" i="1"/>
  <c r="L62" i="1"/>
  <c r="K62" i="1"/>
  <c r="J62" i="1"/>
  <c r="I62" i="1"/>
  <c r="O61" i="1"/>
  <c r="N61" i="1"/>
  <c r="N63" i="1" s="1"/>
  <c r="M61" i="1"/>
  <c r="M63" i="1" s="1"/>
  <c r="L61" i="1"/>
  <c r="K61" i="1"/>
  <c r="J61" i="1"/>
  <c r="J63" i="1" s="1"/>
  <c r="I61" i="1"/>
  <c r="I63" i="1" s="1"/>
  <c r="O63" i="1" l="1"/>
  <c r="K63" i="1"/>
  <c r="L63" i="1"/>
  <c r="L146" i="1" s="1"/>
  <c r="P62" i="1"/>
  <c r="N146" i="1"/>
  <c r="H146" i="1"/>
  <c r="J146" i="1"/>
  <c r="K146" i="1"/>
  <c r="O146" i="1"/>
  <c r="I146" i="1"/>
  <c r="M146" i="1"/>
  <c r="P61" i="1"/>
  <c r="L198" i="1"/>
  <c r="K198" i="1"/>
  <c r="O198" i="1"/>
  <c r="I198" i="1"/>
  <c r="M198" i="1"/>
  <c r="J198" i="1"/>
  <c r="N198" i="1"/>
  <c r="N200" i="1" s="1"/>
  <c r="O200" i="1" l="1"/>
  <c r="L200" i="1"/>
  <c r="M200" i="1"/>
  <c r="J200" i="1"/>
  <c r="K200" i="1"/>
  <c r="I200" i="1"/>
  <c r="F192" i="1" l="1"/>
  <c r="H196" i="1"/>
  <c r="G196" i="1"/>
  <c r="F196" i="1"/>
  <c r="E196" i="1"/>
  <c r="D196" i="1"/>
  <c r="G192" i="1"/>
  <c r="E192" i="1"/>
  <c r="D192" i="1"/>
  <c r="H186" i="1"/>
  <c r="G186" i="1"/>
  <c r="F186" i="1"/>
  <c r="E186" i="1"/>
  <c r="D186" i="1"/>
  <c r="H181" i="1"/>
  <c r="G181" i="1"/>
  <c r="F181" i="1"/>
  <c r="E181" i="1"/>
  <c r="D181" i="1"/>
  <c r="H177" i="1"/>
  <c r="G177" i="1"/>
  <c r="F177" i="1"/>
  <c r="E177" i="1"/>
  <c r="D177" i="1"/>
  <c r="H171" i="1"/>
  <c r="G171" i="1"/>
  <c r="F171" i="1"/>
  <c r="E171" i="1"/>
  <c r="D171" i="1"/>
  <c r="H166" i="1"/>
  <c r="G166" i="1"/>
  <c r="F166" i="1"/>
  <c r="E166" i="1"/>
  <c r="D166" i="1"/>
  <c r="H161" i="1"/>
  <c r="G161" i="1"/>
  <c r="F161" i="1"/>
  <c r="E161" i="1"/>
  <c r="D161" i="1"/>
  <c r="H155" i="1"/>
  <c r="G155" i="1"/>
  <c r="F155" i="1"/>
  <c r="E155" i="1"/>
  <c r="D155" i="1"/>
  <c r="H151" i="1"/>
  <c r="G151" i="1"/>
  <c r="F151" i="1"/>
  <c r="E151" i="1"/>
  <c r="D151" i="1"/>
  <c r="P96" i="1"/>
  <c r="D11" i="1"/>
  <c r="D28" i="1"/>
  <c r="D134" i="1"/>
  <c r="D128" i="1"/>
  <c r="P128" i="1" s="1"/>
  <c r="P151" i="1" l="1"/>
  <c r="P171" i="1"/>
  <c r="P192" i="1"/>
  <c r="P134" i="1"/>
  <c r="P11" i="1"/>
  <c r="P166" i="1"/>
  <c r="P186" i="1"/>
  <c r="D198" i="1"/>
  <c r="P28" i="1"/>
  <c r="P155" i="1"/>
  <c r="P177" i="1"/>
  <c r="P196" i="1"/>
  <c r="P161" i="1"/>
  <c r="P181" i="1"/>
  <c r="G198" i="1"/>
  <c r="E198" i="1"/>
  <c r="F198" i="1"/>
  <c r="H198" i="1"/>
  <c r="H200" i="1" s="1"/>
  <c r="D120" i="1"/>
  <c r="P120" i="1" s="1"/>
  <c r="E84" i="1"/>
  <c r="D84" i="1"/>
  <c r="D74" i="1"/>
  <c r="D68" i="1"/>
  <c r="D63" i="1"/>
  <c r="E58" i="1"/>
  <c r="D58" i="1"/>
  <c r="F49" i="1"/>
  <c r="E49" i="1"/>
  <c r="D49" i="1"/>
  <c r="D36" i="1"/>
  <c r="D32" i="1"/>
  <c r="D24" i="1"/>
  <c r="E19" i="1"/>
  <c r="D19" i="1"/>
  <c r="E15" i="1"/>
  <c r="D15" i="1"/>
  <c r="P49" i="1" l="1"/>
  <c r="P74" i="1"/>
  <c r="P19" i="1"/>
  <c r="P32" i="1"/>
  <c r="P63" i="1"/>
  <c r="P15" i="1"/>
  <c r="P36" i="1"/>
  <c r="P68" i="1"/>
  <c r="P24" i="1"/>
  <c r="P58" i="1"/>
  <c r="P84" i="1"/>
  <c r="P198" i="1"/>
  <c r="E146" i="1"/>
  <c r="E200" i="1" s="1"/>
  <c r="F146" i="1"/>
  <c r="F200" i="1" s="1"/>
  <c r="G146" i="1"/>
  <c r="G200" i="1" s="1"/>
  <c r="D146" i="1" l="1"/>
  <c r="P144" i="1"/>
  <c r="P146" i="1" s="1"/>
  <c r="P200" i="1" s="1"/>
  <c r="D200" i="1" l="1"/>
</calcChain>
</file>

<file path=xl/sharedStrings.xml><?xml version="1.0" encoding="utf-8"?>
<sst xmlns="http://schemas.openxmlformats.org/spreadsheetml/2006/main" count="344" uniqueCount="279">
  <si>
    <t>COOPESTANFRUCO, R.L.</t>
  </si>
  <si>
    <t>Subnúcleo de Presupuesto</t>
  </si>
  <si>
    <t>Saldos Acumulados</t>
  </si>
  <si>
    <t>Periodo: 2018-2018</t>
  </si>
  <si>
    <t>Mes: Diciembre</t>
  </si>
  <si>
    <t>Cuenta</t>
  </si>
  <si>
    <t>Descripción</t>
  </si>
  <si>
    <t>GASTOS</t>
  </si>
  <si>
    <t>4-1-1-01-1-  -</t>
  </si>
  <si>
    <t>Gastos por captaciones a la vista MN</t>
  </si>
  <si>
    <t>4-1-1-01-1-02-</t>
  </si>
  <si>
    <t>Reconocimientos de intereses o excedentes</t>
  </si>
  <si>
    <t>4-1-1-01-2-  -</t>
  </si>
  <si>
    <t>Gastos por captaciones a la vista ME</t>
  </si>
  <si>
    <t>4-1-1-01-2-01-</t>
  </si>
  <si>
    <t>Captaciones a la Vista y a plazo $</t>
  </si>
  <si>
    <t>4-1-4-02-1-  -</t>
  </si>
  <si>
    <t>Gastos por cuentas por pagar diversas MN</t>
  </si>
  <si>
    <t>4-1-4-02-1-02-</t>
  </si>
  <si>
    <t>Comisiones Bancarias</t>
  </si>
  <si>
    <t>4-1-8-01-1-  -</t>
  </si>
  <si>
    <t>Diferencias de cambio por obligaciones con el públ</t>
  </si>
  <si>
    <t>4-1-8-01-1-01-</t>
  </si>
  <si>
    <t>Diferencial cambiario por Operaciones en ME</t>
  </si>
  <si>
    <t>4-1-8-01-1-02-</t>
  </si>
  <si>
    <t>Diferencial Cambiario MOTO PLAN</t>
  </si>
  <si>
    <t>4-1-9-99-1-  -</t>
  </si>
  <si>
    <t>Otros gastos financieros diversos MN</t>
  </si>
  <si>
    <t>4-1-9-99-1-02-</t>
  </si>
  <si>
    <t>Amortización de primas en Títulos Valores</t>
  </si>
  <si>
    <t>4-2-1-01-1-  -</t>
  </si>
  <si>
    <t>Gastos por estimación de deterioro e incobrabilida</t>
  </si>
  <si>
    <t>4-2-1-01-1-01-</t>
  </si>
  <si>
    <t>Gastos Incobrables</t>
  </si>
  <si>
    <t>4-3-8-  - -  -</t>
  </si>
  <si>
    <t>GASTOS CON PARTES RELACIONADAS</t>
  </si>
  <si>
    <t>4-3-8-99- -  -</t>
  </si>
  <si>
    <t>Otros gastos con partes relacionadas</t>
  </si>
  <si>
    <t>4-3-9-99-1-01-</t>
  </si>
  <si>
    <t>Otros gastos operativos diversos</t>
  </si>
  <si>
    <t>4-3-9-99-1-01-03</t>
  </si>
  <si>
    <t>Gastos por reuniones en zonas</t>
  </si>
  <si>
    <t>4-3-9-99-1-01-05</t>
  </si>
  <si>
    <t>Gasto por Donaciones</t>
  </si>
  <si>
    <t>4-3-9-99-1-01-06</t>
  </si>
  <si>
    <t>Gastos PreAsambleas</t>
  </si>
  <si>
    <t>4-3-9-99-1-01-08</t>
  </si>
  <si>
    <t>Otros Gastos Administrativos</t>
  </si>
  <si>
    <t>4-3-9-99-1-01-10</t>
  </si>
  <si>
    <t>Software para computo</t>
  </si>
  <si>
    <t>4-3-9-99-1-01-12</t>
  </si>
  <si>
    <t>Hospedaje Pagina Web</t>
  </si>
  <si>
    <t>4-3-9-99-1-01-13</t>
  </si>
  <si>
    <t>Servicios Renta Servicios Publicos</t>
  </si>
  <si>
    <t>4-3-9-99-1-01-14</t>
  </si>
  <si>
    <t>Renta Gestion en Linea</t>
  </si>
  <si>
    <t>4-4-1-01-1-01-</t>
  </si>
  <si>
    <t>Salarios</t>
  </si>
  <si>
    <t>4-4-1-01-1-01-01</t>
  </si>
  <si>
    <t>Salarios Administrativos</t>
  </si>
  <si>
    <t>4-4-1-01-1-01-02</t>
  </si>
  <si>
    <t>Otros gastos de administración</t>
  </si>
  <si>
    <t>4-4-1-01-1-01-04</t>
  </si>
  <si>
    <t>Vacaciones</t>
  </si>
  <si>
    <t>4-4-1-01-1-01-05</t>
  </si>
  <si>
    <t>Aguinaldo</t>
  </si>
  <si>
    <t>4-4-1-03-1-01-</t>
  </si>
  <si>
    <t>Reconocimiento de dietas</t>
  </si>
  <si>
    <t>4-4-1-03-1-01-01</t>
  </si>
  <si>
    <t>Consejo de Administración</t>
  </si>
  <si>
    <t>4-4-1-03-1-01-04</t>
  </si>
  <si>
    <t>Comite de Credito</t>
  </si>
  <si>
    <t>4-4-1-03-1-03-</t>
  </si>
  <si>
    <t>Viáticos</t>
  </si>
  <si>
    <t>4-4-1-03-1-03-01</t>
  </si>
  <si>
    <t>4-4-1-03-1-03-02</t>
  </si>
  <si>
    <t>Comité de Educación</t>
  </si>
  <si>
    <t>4-4-1-03-1-03-03</t>
  </si>
  <si>
    <t>Otros comités o comisiones</t>
  </si>
  <si>
    <t>4-4-2-99-1-01-</t>
  </si>
  <si>
    <t>Servicios Externos</t>
  </si>
  <si>
    <t>4-4-2-99-1-01-01</t>
  </si>
  <si>
    <t>Auditoria Externa</t>
  </si>
  <si>
    <t>4-4-2-99-1-01-02</t>
  </si>
  <si>
    <t>Auditoría Interna</t>
  </si>
  <si>
    <t>4-4-2-99-1-01-04</t>
  </si>
  <si>
    <t>Servicios Contables</t>
  </si>
  <si>
    <t>4-4-2-99-1-01-06</t>
  </si>
  <si>
    <t>Servicios Administrativos</t>
  </si>
  <si>
    <t>4-4-2-99-1-01-07</t>
  </si>
  <si>
    <t>Servicios Legales</t>
  </si>
  <si>
    <t>4-4-2-99-1-01-08</t>
  </si>
  <si>
    <t>Servi. Prof. Oficial Cumplimiento</t>
  </si>
  <si>
    <t>4-4-5-99-1-01-</t>
  </si>
  <si>
    <t>Gastos Generales Diversos Oficina Central</t>
  </si>
  <si>
    <t>4-4-5-99-1-01-01</t>
  </si>
  <si>
    <t>Electricidad</t>
  </si>
  <si>
    <t>4-4-5-99-1-01-02</t>
  </si>
  <si>
    <t>Servicio telefónico e Internet</t>
  </si>
  <si>
    <t>4-4-5-99-1-01-03</t>
  </si>
  <si>
    <t>Servicio de agua</t>
  </si>
  <si>
    <t>4-4-5-99-1-01-04</t>
  </si>
  <si>
    <t>Papelería y Utiles de oficina</t>
  </si>
  <si>
    <t>4-4-5-99-1-01-05</t>
  </si>
  <si>
    <t>Mantenimiento de Equipo</t>
  </si>
  <si>
    <t>4-4-5-99-1-01-06</t>
  </si>
  <si>
    <t>Gastos por Depreciación</t>
  </si>
  <si>
    <t>4-4-5-99-1-01-07</t>
  </si>
  <si>
    <t>Suministros de Computación</t>
  </si>
  <si>
    <t>4-4-5-99-1-01-09</t>
  </si>
  <si>
    <t>Mensajeria ,Pasajes y Parqueo</t>
  </si>
  <si>
    <t>4-4-5-99-1-01-11</t>
  </si>
  <si>
    <t>Suministros para Limpieza</t>
  </si>
  <si>
    <t>4-4-5-99-1-01-12</t>
  </si>
  <si>
    <t>Alquiler de oficina</t>
  </si>
  <si>
    <t>4-4-5-99-1-01-15</t>
  </si>
  <si>
    <t>Multas y otros recargos</t>
  </si>
  <si>
    <t>4-4-5-99-1-01-16</t>
  </si>
  <si>
    <t>Gastos generales</t>
  </si>
  <si>
    <t>4-4-5-99-1-01-17</t>
  </si>
  <si>
    <t>Comestibles y utensilios</t>
  </si>
  <si>
    <t>4-4-5-99-1-01-18</t>
  </si>
  <si>
    <t>Amortización Sistema de Cómputo</t>
  </si>
  <si>
    <t>4-4-5-99-1-01-19</t>
  </si>
  <si>
    <t>Renta de Fotocopiadora</t>
  </si>
  <si>
    <t>4-4-5-99-1-01-20</t>
  </si>
  <si>
    <t>Capacitación de Personal</t>
  </si>
  <si>
    <t>4-4-5-99-1-01-22</t>
  </si>
  <si>
    <t>Admi.Mantenimiento Sistema de cómputo</t>
  </si>
  <si>
    <t>4-4-5-99-1-01-24</t>
  </si>
  <si>
    <t>Viáticos por giras de personal</t>
  </si>
  <si>
    <t>4-4-5-99-1-01-29</t>
  </si>
  <si>
    <t>Comisiones por Servicios Bursátiles</t>
  </si>
  <si>
    <t>4-4-5-99-1-01-30</t>
  </si>
  <si>
    <t>Conbustibles por giras del Personal</t>
  </si>
  <si>
    <t>4-4-5-99-1-01-34</t>
  </si>
  <si>
    <t>Viáticos del Promotor Ofic. Central</t>
  </si>
  <si>
    <t>4-4-5-99-1-01-35</t>
  </si>
  <si>
    <t>Combustible del Promotor Oficina Central</t>
  </si>
  <si>
    <t>4-4-5-99-1-01-37</t>
  </si>
  <si>
    <t>Alquiler del Vehículo</t>
  </si>
  <si>
    <t>4-4-5-99-1-01-39</t>
  </si>
  <si>
    <t>Servicio telefónico del Promotor</t>
  </si>
  <si>
    <t>4-4-5-99-1-01-40</t>
  </si>
  <si>
    <t>Pasajes, Peajes y Parqueo del Promotor</t>
  </si>
  <si>
    <t>4-4-5-99-1-01-42</t>
  </si>
  <si>
    <t>Póliza de Fidelidad</t>
  </si>
  <si>
    <t>4-4-5-99-1-01-43</t>
  </si>
  <si>
    <t>Poliza de Riegos</t>
  </si>
  <si>
    <t>4-4-5-99-1-01-44</t>
  </si>
  <si>
    <t>Proctectora de  Crédito</t>
  </si>
  <si>
    <t>4-4-5-99-1-01-46</t>
  </si>
  <si>
    <t>Souvenir y Regalias</t>
  </si>
  <si>
    <t>4-4-5-99-1-01-49</t>
  </si>
  <si>
    <t>Mantenimiento Oficinas Administrativas</t>
  </si>
  <si>
    <t>4-4-5-99-1-01-50</t>
  </si>
  <si>
    <t>Patentes e Impuestos</t>
  </si>
  <si>
    <t>4-4-5-99-1-02-</t>
  </si>
  <si>
    <t>Gastos Oficina Valle La Estrella</t>
  </si>
  <si>
    <t>4-4-5-99-1-02-01</t>
  </si>
  <si>
    <t>Viáticos del Promotor</t>
  </si>
  <si>
    <t>4-4-5-99-1-02-02</t>
  </si>
  <si>
    <t>Servicio Telefónico</t>
  </si>
  <si>
    <t>4-4-5-99-1-02-03</t>
  </si>
  <si>
    <t>Pasajes y Combustible</t>
  </si>
  <si>
    <t>4-4-5-99-1-02-10</t>
  </si>
  <si>
    <t>Alquiler Automovil</t>
  </si>
  <si>
    <t>4-4-5-99-1-02-11</t>
  </si>
  <si>
    <t>Hospedaje</t>
  </si>
  <si>
    <t>4-4-5-99-1-03-</t>
  </si>
  <si>
    <t>Gastos Oficina Limón</t>
  </si>
  <si>
    <t>4-4-5-99-1-03-01</t>
  </si>
  <si>
    <t>4-4-5-99-1-03-03</t>
  </si>
  <si>
    <t>4-4-5-99-1-03-11</t>
  </si>
  <si>
    <t>4-4-5-99-1-04-</t>
  </si>
  <si>
    <t>Gastos Gastos Generales MOTO PLAN</t>
  </si>
  <si>
    <t>4-4-5-99-1-04-01</t>
  </si>
  <si>
    <t>Viaticos</t>
  </si>
  <si>
    <t>4-4-5-99-1-04-02</t>
  </si>
  <si>
    <t>Combustibles y Pasajes</t>
  </si>
  <si>
    <t>4-4-5-99-1-04-03</t>
  </si>
  <si>
    <t>Servicios de Encomiendas</t>
  </si>
  <si>
    <t>4-4-5-99-1-04-04</t>
  </si>
  <si>
    <t>Gastos Legales</t>
  </si>
  <si>
    <t>4-4-5-99-1-04-05</t>
  </si>
  <si>
    <t>Alquiler de Vehiculo</t>
  </si>
  <si>
    <t>4-4-5-99-1-04-06</t>
  </si>
  <si>
    <t>Timbres e Impuestos</t>
  </si>
  <si>
    <t>4-4-5-99-1-04-07</t>
  </si>
  <si>
    <t>Pago Marchamos</t>
  </si>
  <si>
    <t>Subtotales GASTOS</t>
  </si>
  <si>
    <t>INGRESOS</t>
  </si>
  <si>
    <t>5-1-1-02-1-  -</t>
  </si>
  <si>
    <t>Productos por depósitos a la vista en entidades fi</t>
  </si>
  <si>
    <t>5-1-1-02-1-01-</t>
  </si>
  <si>
    <t>Intereses sobre Inversiones</t>
  </si>
  <si>
    <t>5-1-1-02-2-  -</t>
  </si>
  <si>
    <t>5-1-1-02-2-01-</t>
  </si>
  <si>
    <t>Intereses sobre Inversiones $</t>
  </si>
  <si>
    <t>5-1-3-04-1-01-</t>
  </si>
  <si>
    <t>Intereses sobre Préstamos</t>
  </si>
  <si>
    <t>5-1-3-04-1-01-01</t>
  </si>
  <si>
    <t>Ingreso por Intereses sobre créditos a Corto Plazo</t>
  </si>
  <si>
    <t>5-1-3-04-1-01-02</t>
  </si>
  <si>
    <t>Ingreso por Intereses Créditos a Largo Plazo</t>
  </si>
  <si>
    <t>5-1-3-04-1-01-03</t>
  </si>
  <si>
    <t>Ingresos por Intereses Moratorios</t>
  </si>
  <si>
    <t>5-1-4-04-2-01-</t>
  </si>
  <si>
    <t>INGRESOS POR PRESTAMOS EN$</t>
  </si>
  <si>
    <t>5-1-4-04-2-01-01</t>
  </si>
  <si>
    <t>INTERESES CREDITO MOTOLPLAN $</t>
  </si>
  <si>
    <t>5-1-4-04-2-01-02</t>
  </si>
  <si>
    <t>INGRESOS MORATORIOS MOTOPLAN EN $</t>
  </si>
  <si>
    <t>5-1-8-01-1-  -</t>
  </si>
  <si>
    <t>5-1-8-01-1-01-</t>
  </si>
  <si>
    <t>Ingresos por Diferencial Cambiario Operaciones en</t>
  </si>
  <si>
    <t>5-1-8-01-1-02-</t>
  </si>
  <si>
    <t>5-3-1-99-1-01-</t>
  </si>
  <si>
    <t>Ingreso por Otros Servicios</t>
  </si>
  <si>
    <t>5-3-1-99-1-01-01</t>
  </si>
  <si>
    <t>Alquiler de Vehículos</t>
  </si>
  <si>
    <t>5-3-1-99-1-01-02</t>
  </si>
  <si>
    <t>Pólizas del INS</t>
  </si>
  <si>
    <t>5-3-1-99-1-01-03</t>
  </si>
  <si>
    <t>Servicios Comerciales</t>
  </si>
  <si>
    <t>5-3-2-  - -  -</t>
  </si>
  <si>
    <t>INGRESOS POR BIENES REALIZABLES</t>
  </si>
  <si>
    <t>5-3-2-03- -  -</t>
  </si>
  <si>
    <t>Otros ingresos por bienes realizables</t>
  </si>
  <si>
    <t>5-3-9-99-1-  -</t>
  </si>
  <si>
    <t>Ingresos operativos varios MN</t>
  </si>
  <si>
    <t>5-3-9-99-1-02-</t>
  </si>
  <si>
    <t>Ingresos por Rifas</t>
  </si>
  <si>
    <t>5-3-9-99-1-04-</t>
  </si>
  <si>
    <t>Otros Ingresos</t>
  </si>
  <si>
    <t>5-3-9-99-1-01-</t>
  </si>
  <si>
    <t>Cargos Administrativos</t>
  </si>
  <si>
    <t>5-3-9-99-1-01-01</t>
  </si>
  <si>
    <t>Trámite de Créditos</t>
  </si>
  <si>
    <t>5-3-9-99-1-01-02</t>
  </si>
  <si>
    <t>Ingreso por Retiro Anticipado de Ahorros 1%</t>
  </si>
  <si>
    <t>Subtotales INGRESOS</t>
  </si>
  <si>
    <t xml:space="preserve">Total Ingreso - Gastos: </t>
  </si>
  <si>
    <t>4-4-2-99-1-01-10</t>
  </si>
  <si>
    <t>servicio Guarda Documentos</t>
  </si>
  <si>
    <t>4-3-9-99-1-01-16</t>
  </si>
  <si>
    <t>Servicio plataforma electrónica</t>
  </si>
  <si>
    <t>4-3-9-99-1-01-09</t>
  </si>
  <si>
    <t>Multas y recargos</t>
  </si>
  <si>
    <t>4-4-1-03-1-02</t>
  </si>
  <si>
    <t>Alimentación</t>
  </si>
  <si>
    <t>4-4-1-03-1-02-01</t>
  </si>
  <si>
    <t>4-4-1-03-1-02-02</t>
  </si>
  <si>
    <t>0</t>
  </si>
  <si>
    <t>4-4-1-01-1-01-06</t>
  </si>
  <si>
    <t>Preaviso</t>
  </si>
  <si>
    <t>4-4-5-99-1-01-48</t>
  </si>
  <si>
    <t>Mudanza Oficinas</t>
  </si>
  <si>
    <t>4-4-5-99-1-01-13</t>
  </si>
  <si>
    <t>Suscripciones y Publicidad</t>
  </si>
  <si>
    <t>4-4-1-01-1-01-03</t>
  </si>
  <si>
    <t>Cesantía</t>
  </si>
  <si>
    <t>5-3-9-99-2-  -</t>
  </si>
  <si>
    <t>Ingresos Operativos Varios ME</t>
  </si>
  <si>
    <t>5-3-9-99-2-01-01</t>
  </si>
  <si>
    <t>Ingreso por retiro anticipado de ahorro $</t>
  </si>
  <si>
    <t>TOTAL 2019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</si>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</sst>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/m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readingOrder="1"/>
    </xf>
    <xf numFmtId="0" fontId="3" fillId="0" borderId="0" xfId="0" applyFont="1"/>
    <xf numFmtId="49" fontId="4" fillId="3" borderId="0" xfId="0" applyNumberFormat="1" applyFont="1" applyFill="1"/>
    <xf numFmtId="49" fontId="3" fillId="0" borderId="0" xfId="0" applyNumberFormat="1" applyFont="1"/>
    <xf numFmtId="49" fontId="4" fillId="4" borderId="0" xfId="0" applyNumberFormat="1" applyFont="1" applyFill="1"/>
    <xf numFmtId="0" fontId="3" fillId="4" borderId="0" xfId="0" applyFont="1" applyFill="1"/>
    <xf numFmtId="164" fontId="4" fillId="2" borderId="0" xfId="0" applyNumberFormat="1" applyFont="1" applyFill="1"/>
    <xf numFmtId="164" fontId="3" fillId="0" borderId="0" xfId="0" applyNumberFormat="1" applyFont="1"/>
    <xf numFmtId="43" fontId="3" fillId="0" borderId="0" xfId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3" fillId="0" borderId="0" xfId="1" applyNumberFormat="1" applyFont="1" applyAlignment="1">
      <alignment horizontal="right"/>
    </xf>
    <xf numFmtId="4" fontId="3" fillId="0" borderId="0" xfId="1" applyNumberFormat="1" applyFont="1" applyAlignment="1">
      <alignment horizontal="right"/>
    </xf>
    <xf numFmtId="4" fontId="3" fillId="0" borderId="0" xfId="0" applyNumberFormat="1" applyFont="1"/>
    <xf numFmtId="4" fontId="3" fillId="3" borderId="0" xfId="1" applyNumberFormat="1" applyFont="1" applyFill="1" applyAlignment="1">
      <alignment horizontal="right"/>
    </xf>
    <xf numFmtId="4" fontId="4" fillId="3" borderId="0" xfId="1" applyNumberFormat="1" applyFont="1" applyFill="1" applyAlignment="1">
      <alignment horizontal="right"/>
    </xf>
    <xf numFmtId="4" fontId="4" fillId="4" borderId="0" xfId="1" applyNumberFormat="1" applyFont="1" applyFill="1" applyAlignment="1">
      <alignment horizontal="right"/>
    </xf>
    <xf numFmtId="4" fontId="5" fillId="4" borderId="0" xfId="1" applyNumberFormat="1" applyFont="1" applyFill="1"/>
    <xf numFmtId="4" fontId="3" fillId="4" borderId="0" xfId="1" applyNumberFormat="1" applyFont="1" applyFill="1"/>
    <xf numFmtId="165" fontId="4" fillId="2" borderId="0" xfId="1" applyNumberFormat="1" applyFont="1" applyFill="1" applyAlignment="1">
      <alignment horizontal="right"/>
    </xf>
    <xf numFmtId="49" fontId="4" fillId="5" borderId="0" xfId="0" applyNumberFormat="1" applyFont="1" applyFill="1"/>
    <xf numFmtId="0" fontId="3" fillId="5" borderId="0" xfId="0" applyFont="1" applyFill="1"/>
    <xf numFmtId="49" fontId="4" fillId="6" borderId="0" xfId="0" applyNumberFormat="1" applyFont="1" applyFill="1"/>
    <xf numFmtId="49" fontId="4" fillId="6" borderId="0" xfId="0" applyNumberFormat="1" applyFont="1" applyFill="1" applyAlignment="1">
      <alignment horizontal="center" vertical="center" wrapText="1"/>
    </xf>
    <xf numFmtId="0" fontId="3" fillId="6" borderId="0" xfId="0" applyFont="1" applyFill="1"/>
    <xf numFmtId="49" fontId="4" fillId="7" borderId="0" xfId="0" applyNumberFormat="1" applyFont="1" applyFill="1"/>
    <xf numFmtId="49" fontId="4" fillId="7" borderId="0" xfId="0" applyNumberFormat="1" applyFont="1" applyFill="1" applyAlignment="1">
      <alignment horizontal="center" vertical="center" wrapText="1"/>
    </xf>
    <xf numFmtId="0" fontId="3" fillId="7" borderId="0" xfId="0" applyFont="1" applyFill="1"/>
    <xf numFmtId="4" fontId="3" fillId="4" borderId="0" xfId="0" applyNumberFormat="1" applyFont="1" applyFill="1"/>
    <xf numFmtId="164" fontId="3" fillId="4" borderId="0" xfId="0" applyNumberFormat="1" applyFont="1" applyFill="1"/>
    <xf numFmtId="4" fontId="4" fillId="6" borderId="1" xfId="1" applyNumberFormat="1" applyFont="1" applyFill="1" applyBorder="1" applyAlignment="1">
      <alignment horizontal="right"/>
    </xf>
    <xf numFmtId="4" fontId="4" fillId="7" borderId="1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E219"/>
  <sheetViews>
    <sheetView tabSelected="1" topLeftCell="A2" workbookViewId="0">
      <pane xSplit="5130" ySplit="1875" topLeftCell="K187" activePane="bottomRight"/>
      <selection activeCell="G186" sqref="G186"/>
      <selection pane="topRight" activeCell="Q3987" sqref="Q1:S1048576"/>
      <selection pane="bottomLeft" activeCell="D89" sqref="D89"/>
      <selection pane="bottomRight" activeCell="M208" sqref="M208"/>
    </sheetView>
  </sheetViews>
  <sheetFormatPr defaultColWidth="11.453125" defaultRowHeight="10.5" x14ac:dyDescent="0.25"/>
  <cols>
    <col min="1" max="1" width="2.26953125" style="2" customWidth="1"/>
    <col min="2" max="2" width="19.453125" style="2" customWidth="1"/>
    <col min="3" max="3" width="19.453125" style="10" customWidth="1"/>
    <col min="4" max="16" width="19.453125" style="17" customWidth="1"/>
    <col min="17" max="19" width="19.453125" style="23" customWidth="1"/>
    <col min="20" max="21" width="19.453125" style="33" customWidth="1"/>
    <col min="22" max="23" width="19.453125" style="6" customWidth="1"/>
    <col min="24" max="109" width="11.453125" style="6"/>
    <col min="110" max="16384" width="11.453125" style="2"/>
  </cols>
  <sheetData>
    <row r="1" spans="2:109" x14ac:dyDescent="0.25">
      <c r="B1" s="1" t="s">
        <v>0</v>
      </c>
    </row>
    <row r="3" spans="2:109" x14ac:dyDescent="0.25">
      <c r="B3" s="2" t="s">
        <v>1</v>
      </c>
    </row>
    <row r="4" spans="2:109" x14ac:dyDescent="0.25">
      <c r="B4" s="2" t="s">
        <v>2</v>
      </c>
    </row>
    <row r="5" spans="2:109" x14ac:dyDescent="0.25">
      <c r="B5" s="2" t="s">
        <v>3</v>
      </c>
      <c r="C5" s="10" t="s">
        <v>4</v>
      </c>
    </row>
    <row r="7" spans="2:109" s="8" customFormat="1" x14ac:dyDescent="0.25">
      <c r="B7" s="7" t="s">
        <v>5</v>
      </c>
      <c r="C7" s="11" t="s">
        <v>6</v>
      </c>
      <c r="D7" s="24" t="s">
        <v>267</v>
      </c>
      <c r="E7" s="24" t="s">
        <v>268</v>
      </c>
      <c r="F7" s="24" t="s">
        <v>269</v>
      </c>
      <c r="G7" s="24" t="s">
        <v>270</v>
      </c>
      <c r="H7" s="24" t="s">
        <v>271</v>
      </c>
      <c r="I7" s="24" t="s">
        <v>272</v>
      </c>
      <c r="J7" s="24" t="s">
        <v>273</v>
      </c>
      <c r="K7" s="24" t="s">
        <v>274</v>
      </c>
      <c r="L7" s="24" t="s">
        <v>275</v>
      </c>
      <c r="M7" s="24" t="s">
        <v>276</v>
      </c>
      <c r="N7" s="24" t="s">
        <v>277</v>
      </c>
      <c r="O7" s="24" t="s">
        <v>278</v>
      </c>
      <c r="P7" s="24" t="s">
        <v>266</v>
      </c>
      <c r="Q7" s="23"/>
      <c r="R7" s="23"/>
      <c r="S7" s="23"/>
      <c r="T7" s="33"/>
      <c r="U7" s="33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</row>
    <row r="8" spans="2:109" x14ac:dyDescent="0.25">
      <c r="B8" s="3" t="s">
        <v>7</v>
      </c>
      <c r="C8" s="12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T8" s="23"/>
      <c r="U8" s="23"/>
    </row>
    <row r="9" spans="2:109" ht="21" x14ac:dyDescent="0.25">
      <c r="B9" s="3" t="s">
        <v>8</v>
      </c>
      <c r="C9" s="13" t="s">
        <v>9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T9" s="23"/>
      <c r="U9" s="23"/>
    </row>
    <row r="10" spans="2:109" ht="21" x14ac:dyDescent="0.25">
      <c r="B10" s="4" t="s">
        <v>10</v>
      </c>
      <c r="C10" s="14" t="s">
        <v>11</v>
      </c>
      <c r="D10" s="17">
        <v>506976.57</v>
      </c>
      <c r="E10" s="16">
        <v>422534.57</v>
      </c>
      <c r="F10" s="9">
        <v>499036.88</v>
      </c>
      <c r="G10" s="9">
        <v>498570.82</v>
      </c>
      <c r="H10" s="17">
        <v>530730.88</v>
      </c>
      <c r="I10" s="17">
        <v>501000</v>
      </c>
      <c r="J10" s="17">
        <v>501000</v>
      </c>
      <c r="K10" s="17">
        <v>501000</v>
      </c>
      <c r="L10" s="17">
        <v>501000</v>
      </c>
      <c r="M10" s="17">
        <v>501000</v>
      </c>
      <c r="N10" s="17">
        <v>501000</v>
      </c>
      <c r="O10" s="17">
        <v>501000</v>
      </c>
      <c r="P10" s="17">
        <f>SUM(D10:O10)</f>
        <v>5964849.7200000007</v>
      </c>
      <c r="T10" s="23"/>
      <c r="U10" s="23"/>
    </row>
    <row r="11" spans="2:109" ht="21" x14ac:dyDescent="0.25">
      <c r="B11" s="3" t="s">
        <v>8</v>
      </c>
      <c r="C11" s="13" t="s">
        <v>9</v>
      </c>
      <c r="D11" s="20">
        <f>+D10</f>
        <v>506976.57</v>
      </c>
      <c r="E11" s="20">
        <f t="shared" ref="E11:O11" si="0">+E10</f>
        <v>422534.57</v>
      </c>
      <c r="F11" s="20">
        <f t="shared" si="0"/>
        <v>499036.88</v>
      </c>
      <c r="G11" s="20">
        <f t="shared" si="0"/>
        <v>498570.82</v>
      </c>
      <c r="H11" s="20">
        <f t="shared" si="0"/>
        <v>530730.88</v>
      </c>
      <c r="I11" s="20">
        <f t="shared" si="0"/>
        <v>501000</v>
      </c>
      <c r="J11" s="20">
        <f t="shared" si="0"/>
        <v>501000</v>
      </c>
      <c r="K11" s="20">
        <f t="shared" si="0"/>
        <v>501000</v>
      </c>
      <c r="L11" s="20">
        <f t="shared" si="0"/>
        <v>501000</v>
      </c>
      <c r="M11" s="20">
        <f t="shared" si="0"/>
        <v>501000</v>
      </c>
      <c r="N11" s="20">
        <f t="shared" si="0"/>
        <v>501000</v>
      </c>
      <c r="O11" s="20">
        <f t="shared" si="0"/>
        <v>501000</v>
      </c>
      <c r="P11" s="20">
        <f>SUM(D11:O11)</f>
        <v>5964849.7200000007</v>
      </c>
      <c r="T11" s="23"/>
      <c r="U11" s="23"/>
    </row>
    <row r="12" spans="2:109" x14ac:dyDescent="0.25">
      <c r="T12" s="23"/>
      <c r="U12" s="23"/>
    </row>
    <row r="13" spans="2:109" ht="21" x14ac:dyDescent="0.25">
      <c r="B13" s="3" t="s">
        <v>12</v>
      </c>
      <c r="C13" s="13" t="s">
        <v>13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T13" s="23"/>
      <c r="U13" s="23"/>
    </row>
    <row r="14" spans="2:109" ht="21" x14ac:dyDescent="0.25">
      <c r="B14" s="4" t="s">
        <v>14</v>
      </c>
      <c r="C14" s="14" t="s">
        <v>15</v>
      </c>
      <c r="D14" s="17">
        <v>8169.2</v>
      </c>
      <c r="E14" s="9">
        <v>7938.92</v>
      </c>
      <c r="F14" s="17" t="s">
        <v>253</v>
      </c>
      <c r="G14" s="9">
        <v>16647.12</v>
      </c>
      <c r="H14" s="17">
        <v>7323.88</v>
      </c>
      <c r="I14" s="17">
        <v>9000</v>
      </c>
      <c r="J14" s="17">
        <v>9000</v>
      </c>
      <c r="K14" s="17">
        <v>9000</v>
      </c>
      <c r="L14" s="17">
        <v>9000</v>
      </c>
      <c r="M14" s="17">
        <v>9000</v>
      </c>
      <c r="N14" s="17">
        <v>9000</v>
      </c>
      <c r="O14" s="17">
        <v>9000</v>
      </c>
      <c r="P14" s="17">
        <f>SUM(D14:O14)</f>
        <v>103079.12</v>
      </c>
      <c r="T14" s="23"/>
      <c r="U14" s="23"/>
    </row>
    <row r="15" spans="2:109" ht="21" x14ac:dyDescent="0.25">
      <c r="B15" s="3" t="s">
        <v>12</v>
      </c>
      <c r="C15" s="13" t="s">
        <v>13</v>
      </c>
      <c r="D15" s="20">
        <f>+D14</f>
        <v>8169.2</v>
      </c>
      <c r="E15" s="20">
        <f t="shared" ref="E15" si="1">+E14</f>
        <v>7938.92</v>
      </c>
      <c r="F15" s="20" t="str">
        <f t="shared" ref="F15" si="2">+F14</f>
        <v>0</v>
      </c>
      <c r="G15" s="20">
        <f t="shared" ref="G15" si="3">+G14</f>
        <v>16647.12</v>
      </c>
      <c r="H15" s="20">
        <f t="shared" ref="H15" si="4">+H14</f>
        <v>7323.88</v>
      </c>
      <c r="I15" s="20">
        <f t="shared" ref="I15" si="5">+I14</f>
        <v>9000</v>
      </c>
      <c r="J15" s="20">
        <f t="shared" ref="J15" si="6">+J14</f>
        <v>9000</v>
      </c>
      <c r="K15" s="20">
        <f t="shared" ref="K15" si="7">+K14</f>
        <v>9000</v>
      </c>
      <c r="L15" s="20">
        <f t="shared" ref="L15" si="8">+L14</f>
        <v>9000</v>
      </c>
      <c r="M15" s="20">
        <f t="shared" ref="M15" si="9">+M14</f>
        <v>9000</v>
      </c>
      <c r="N15" s="20">
        <f t="shared" ref="N15" si="10">+N14</f>
        <v>9000</v>
      </c>
      <c r="O15" s="20">
        <f t="shared" ref="O15" si="11">+O14</f>
        <v>9000</v>
      </c>
      <c r="P15" s="20">
        <f>SUM(D15:O15)</f>
        <v>103079.12</v>
      </c>
      <c r="T15" s="23"/>
      <c r="U15" s="23"/>
    </row>
    <row r="16" spans="2:109" x14ac:dyDescent="0.25">
      <c r="T16" s="23"/>
      <c r="U16" s="23"/>
    </row>
    <row r="17" spans="2:21" ht="21" x14ac:dyDescent="0.25">
      <c r="B17" s="3" t="s">
        <v>16</v>
      </c>
      <c r="C17" s="13" t="s">
        <v>17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T17" s="23"/>
      <c r="U17" s="23"/>
    </row>
    <row r="18" spans="2:21" x14ac:dyDescent="0.25">
      <c r="B18" s="4" t="s">
        <v>18</v>
      </c>
      <c r="C18" s="14" t="s">
        <v>19</v>
      </c>
      <c r="D18" s="17">
        <v>74576.740000000005</v>
      </c>
      <c r="E18" s="9">
        <v>84587.5</v>
      </c>
      <c r="F18" s="9">
        <v>50099</v>
      </c>
      <c r="G18" s="17">
        <v>69768</v>
      </c>
      <c r="H18" s="17">
        <v>44891.5</v>
      </c>
      <c r="I18" s="17">
        <v>65000</v>
      </c>
      <c r="J18" s="17">
        <v>65000</v>
      </c>
      <c r="K18" s="17">
        <v>65000</v>
      </c>
      <c r="L18" s="17">
        <v>65000</v>
      </c>
      <c r="M18" s="17">
        <v>65000</v>
      </c>
      <c r="N18" s="17">
        <v>65000</v>
      </c>
      <c r="O18" s="17">
        <v>65000</v>
      </c>
      <c r="P18" s="17">
        <f>SUM(D18:O18)</f>
        <v>778922.74</v>
      </c>
      <c r="T18" s="23"/>
      <c r="U18" s="23"/>
    </row>
    <row r="19" spans="2:21" ht="21" x14ac:dyDescent="0.25">
      <c r="B19" s="3" t="s">
        <v>16</v>
      </c>
      <c r="C19" s="13" t="s">
        <v>17</v>
      </c>
      <c r="D19" s="20">
        <f>+D18</f>
        <v>74576.740000000005</v>
      </c>
      <c r="E19" s="20">
        <f t="shared" ref="E19" si="12">+E18</f>
        <v>84587.5</v>
      </c>
      <c r="F19" s="20">
        <f t="shared" ref="F19" si="13">+F18</f>
        <v>50099</v>
      </c>
      <c r="G19" s="20">
        <f t="shared" ref="G19" si="14">+G18</f>
        <v>69768</v>
      </c>
      <c r="H19" s="20">
        <f t="shared" ref="H19" si="15">+H18</f>
        <v>44891.5</v>
      </c>
      <c r="I19" s="20">
        <f t="shared" ref="I19" si="16">+I18</f>
        <v>65000</v>
      </c>
      <c r="J19" s="20">
        <f t="shared" ref="J19" si="17">+J18</f>
        <v>65000</v>
      </c>
      <c r="K19" s="20">
        <f t="shared" ref="K19" si="18">+K18</f>
        <v>65000</v>
      </c>
      <c r="L19" s="20">
        <f t="shared" ref="L19" si="19">+L18</f>
        <v>65000</v>
      </c>
      <c r="M19" s="20">
        <f t="shared" ref="M19" si="20">+M18</f>
        <v>65000</v>
      </c>
      <c r="N19" s="20">
        <f t="shared" ref="N19" si="21">+N18</f>
        <v>65000</v>
      </c>
      <c r="O19" s="20">
        <f t="shared" ref="O19" si="22">+O18</f>
        <v>65000</v>
      </c>
      <c r="P19" s="20">
        <f>SUM(D19:O19)</f>
        <v>778922.74</v>
      </c>
      <c r="T19" s="23"/>
      <c r="U19" s="23"/>
    </row>
    <row r="20" spans="2:21" x14ac:dyDescent="0.25">
      <c r="T20" s="23"/>
      <c r="U20" s="23"/>
    </row>
    <row r="21" spans="2:21" ht="21" x14ac:dyDescent="0.25">
      <c r="B21" s="3" t="s">
        <v>20</v>
      </c>
      <c r="C21" s="13" t="s">
        <v>21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T21" s="23"/>
      <c r="U21" s="23"/>
    </row>
    <row r="22" spans="2:21" ht="21" x14ac:dyDescent="0.25">
      <c r="B22" s="4" t="s">
        <v>22</v>
      </c>
      <c r="C22" s="14" t="s">
        <v>23</v>
      </c>
      <c r="D22" s="17">
        <v>114409.16</v>
      </c>
      <c r="E22" s="17">
        <v>447606.23</v>
      </c>
      <c r="F22" s="17">
        <v>1966933.02</v>
      </c>
      <c r="G22" s="17">
        <v>678980.89</v>
      </c>
      <c r="H22" s="17">
        <v>1875872.01</v>
      </c>
      <c r="I22" s="17">
        <v>800000</v>
      </c>
      <c r="J22" s="17">
        <v>800000</v>
      </c>
      <c r="K22" s="17">
        <v>800000</v>
      </c>
      <c r="L22" s="17">
        <v>800000</v>
      </c>
      <c r="M22" s="17">
        <v>800000</v>
      </c>
      <c r="N22" s="17">
        <v>800000</v>
      </c>
      <c r="O22" s="17">
        <v>800000</v>
      </c>
      <c r="P22" s="17">
        <f>SUM(D22:O22)</f>
        <v>10683801.310000001</v>
      </c>
      <c r="T22" s="23"/>
      <c r="U22" s="23"/>
    </row>
    <row r="23" spans="2:21" ht="21" x14ac:dyDescent="0.25">
      <c r="B23" s="4" t="s">
        <v>24</v>
      </c>
      <c r="C23" s="14" t="s">
        <v>25</v>
      </c>
      <c r="D23" s="17">
        <v>1418607.04</v>
      </c>
      <c r="E23" s="17">
        <v>847040.25</v>
      </c>
      <c r="F23" s="17">
        <v>3557104.47</v>
      </c>
      <c r="G23" s="17">
        <v>1187940.05</v>
      </c>
      <c r="H23" s="17">
        <v>3373850.86</v>
      </c>
      <c r="I23" s="17">
        <v>1200000</v>
      </c>
      <c r="J23" s="17">
        <v>1200000</v>
      </c>
      <c r="K23" s="17">
        <v>1200000</v>
      </c>
      <c r="L23" s="17">
        <v>1200000</v>
      </c>
      <c r="M23" s="17">
        <v>1200000</v>
      </c>
      <c r="N23" s="17">
        <v>1200000</v>
      </c>
      <c r="O23" s="17">
        <v>1200000</v>
      </c>
      <c r="P23" s="17">
        <f>SUM(D23:O23)</f>
        <v>18784542.670000002</v>
      </c>
      <c r="T23" s="23"/>
      <c r="U23" s="23"/>
    </row>
    <row r="24" spans="2:21" ht="21" x14ac:dyDescent="0.25">
      <c r="B24" s="3" t="s">
        <v>20</v>
      </c>
      <c r="C24" s="13" t="s">
        <v>21</v>
      </c>
      <c r="D24" s="20">
        <f>+D23+D22</f>
        <v>1533016.2</v>
      </c>
      <c r="E24" s="20">
        <f t="shared" ref="E24:O24" si="23">+E23+E22</f>
        <v>1294646.48</v>
      </c>
      <c r="F24" s="20">
        <f t="shared" si="23"/>
        <v>5524037.4900000002</v>
      </c>
      <c r="G24" s="20">
        <f t="shared" si="23"/>
        <v>1866920.94</v>
      </c>
      <c r="H24" s="20">
        <f t="shared" si="23"/>
        <v>5249722.87</v>
      </c>
      <c r="I24" s="20">
        <f t="shared" si="23"/>
        <v>2000000</v>
      </c>
      <c r="J24" s="20">
        <f t="shared" si="23"/>
        <v>2000000</v>
      </c>
      <c r="K24" s="20">
        <f t="shared" si="23"/>
        <v>2000000</v>
      </c>
      <c r="L24" s="20">
        <f t="shared" si="23"/>
        <v>2000000</v>
      </c>
      <c r="M24" s="20">
        <f t="shared" si="23"/>
        <v>2000000</v>
      </c>
      <c r="N24" s="20">
        <f t="shared" si="23"/>
        <v>2000000</v>
      </c>
      <c r="O24" s="20">
        <f t="shared" si="23"/>
        <v>2000000</v>
      </c>
      <c r="P24" s="20">
        <f>SUM(D24:O24)</f>
        <v>29468343.98</v>
      </c>
      <c r="T24" s="23"/>
      <c r="U24" s="23"/>
    </row>
    <row r="25" spans="2:21" x14ac:dyDescent="0.25">
      <c r="T25" s="23"/>
      <c r="U25" s="23"/>
    </row>
    <row r="26" spans="2:21" ht="21" x14ac:dyDescent="0.25">
      <c r="B26" s="3" t="s">
        <v>26</v>
      </c>
      <c r="C26" s="13" t="s">
        <v>27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T26" s="23"/>
      <c r="U26" s="23"/>
    </row>
    <row r="27" spans="2:21" ht="21" x14ac:dyDescent="0.25">
      <c r="B27" s="4" t="s">
        <v>28</v>
      </c>
      <c r="C27" s="14" t="s">
        <v>29</v>
      </c>
      <c r="D27" s="17">
        <v>73857.06</v>
      </c>
      <c r="E27" s="17">
        <v>73857.06</v>
      </c>
      <c r="F27" s="17">
        <v>73857.06</v>
      </c>
      <c r="G27" s="17">
        <v>46357.06</v>
      </c>
      <c r="H27" s="17">
        <v>46357.06</v>
      </c>
      <c r="I27" s="17">
        <v>67000</v>
      </c>
      <c r="J27" s="17">
        <v>67000</v>
      </c>
      <c r="K27" s="17">
        <v>67000</v>
      </c>
      <c r="L27" s="17">
        <v>67000</v>
      </c>
      <c r="M27" s="17">
        <v>67000</v>
      </c>
      <c r="N27" s="17">
        <v>67000</v>
      </c>
      <c r="O27" s="17">
        <v>67000</v>
      </c>
      <c r="P27" s="17">
        <f>SUM(D27:O27)</f>
        <v>783285.3</v>
      </c>
      <c r="T27" s="23"/>
      <c r="U27" s="23"/>
    </row>
    <row r="28" spans="2:21" ht="21" x14ac:dyDescent="0.25">
      <c r="B28" s="3" t="s">
        <v>26</v>
      </c>
      <c r="C28" s="13" t="s">
        <v>27</v>
      </c>
      <c r="D28" s="20">
        <f>+D27</f>
        <v>73857.06</v>
      </c>
      <c r="E28" s="20">
        <f t="shared" ref="E28:O28" si="24">+E27</f>
        <v>73857.06</v>
      </c>
      <c r="F28" s="20">
        <f t="shared" si="24"/>
        <v>73857.06</v>
      </c>
      <c r="G28" s="20">
        <f t="shared" si="24"/>
        <v>46357.06</v>
      </c>
      <c r="H28" s="20">
        <f t="shared" si="24"/>
        <v>46357.06</v>
      </c>
      <c r="I28" s="20">
        <f t="shared" si="24"/>
        <v>67000</v>
      </c>
      <c r="J28" s="20">
        <f t="shared" si="24"/>
        <v>67000</v>
      </c>
      <c r="K28" s="20">
        <f t="shared" si="24"/>
        <v>67000</v>
      </c>
      <c r="L28" s="20">
        <f t="shared" si="24"/>
        <v>67000</v>
      </c>
      <c r="M28" s="20">
        <f t="shared" si="24"/>
        <v>67000</v>
      </c>
      <c r="N28" s="20">
        <f t="shared" si="24"/>
        <v>67000</v>
      </c>
      <c r="O28" s="20">
        <f t="shared" si="24"/>
        <v>67000</v>
      </c>
      <c r="P28" s="20">
        <f>SUM(D28:O28)</f>
        <v>783285.3</v>
      </c>
      <c r="T28" s="23"/>
      <c r="U28" s="23"/>
    </row>
    <row r="29" spans="2:21" x14ac:dyDescent="0.25">
      <c r="T29" s="23"/>
      <c r="U29" s="23"/>
    </row>
    <row r="30" spans="2:21" ht="21" x14ac:dyDescent="0.25">
      <c r="B30" s="3" t="s">
        <v>30</v>
      </c>
      <c r="C30" s="13" t="s">
        <v>31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T30" s="23"/>
      <c r="U30" s="23"/>
    </row>
    <row r="31" spans="2:21" x14ac:dyDescent="0.25">
      <c r="B31" s="4" t="s">
        <v>32</v>
      </c>
      <c r="C31" s="14" t="s">
        <v>33</v>
      </c>
      <c r="D31" s="17">
        <v>750000</v>
      </c>
      <c r="E31" s="17">
        <v>750000</v>
      </c>
      <c r="F31" s="17">
        <v>750000</v>
      </c>
      <c r="G31" s="17">
        <v>750000</v>
      </c>
      <c r="H31" s="17">
        <v>750000</v>
      </c>
      <c r="I31" s="17">
        <v>750000</v>
      </c>
      <c r="J31" s="17">
        <v>750000</v>
      </c>
      <c r="K31" s="17">
        <v>750000</v>
      </c>
      <c r="L31" s="17">
        <v>750000</v>
      </c>
      <c r="M31" s="17">
        <v>750000</v>
      </c>
      <c r="N31" s="17">
        <v>750000</v>
      </c>
      <c r="O31" s="17">
        <v>750000</v>
      </c>
      <c r="P31" s="17">
        <f>SUM(D31:O31)</f>
        <v>9000000</v>
      </c>
      <c r="T31" s="23"/>
      <c r="U31" s="23"/>
    </row>
    <row r="32" spans="2:21" ht="21" x14ac:dyDescent="0.25">
      <c r="B32" s="3" t="s">
        <v>30</v>
      </c>
      <c r="C32" s="13" t="s">
        <v>31</v>
      </c>
      <c r="D32" s="20">
        <f>+D31</f>
        <v>750000</v>
      </c>
      <c r="E32" s="20">
        <f t="shared" ref="E32:O32" si="25">+E31</f>
        <v>750000</v>
      </c>
      <c r="F32" s="20">
        <f t="shared" si="25"/>
        <v>750000</v>
      </c>
      <c r="G32" s="20">
        <f t="shared" si="25"/>
        <v>750000</v>
      </c>
      <c r="H32" s="20">
        <f t="shared" si="25"/>
        <v>750000</v>
      </c>
      <c r="I32" s="20">
        <f t="shared" si="25"/>
        <v>750000</v>
      </c>
      <c r="J32" s="20">
        <f t="shared" si="25"/>
        <v>750000</v>
      </c>
      <c r="K32" s="20">
        <f t="shared" si="25"/>
        <v>750000</v>
      </c>
      <c r="L32" s="20">
        <f t="shared" si="25"/>
        <v>750000</v>
      </c>
      <c r="M32" s="20">
        <f t="shared" si="25"/>
        <v>750000</v>
      </c>
      <c r="N32" s="20">
        <f t="shared" si="25"/>
        <v>750000</v>
      </c>
      <c r="O32" s="20">
        <f t="shared" si="25"/>
        <v>750000</v>
      </c>
      <c r="P32" s="20">
        <f>SUM(D32:O32)</f>
        <v>9000000</v>
      </c>
      <c r="T32" s="23"/>
      <c r="U32" s="23"/>
    </row>
    <row r="33" spans="2:21" x14ac:dyDescent="0.25">
      <c r="T33" s="23"/>
      <c r="U33" s="23"/>
    </row>
    <row r="34" spans="2:21" ht="21" x14ac:dyDescent="0.25">
      <c r="B34" s="3" t="s">
        <v>34</v>
      </c>
      <c r="C34" s="13" t="s">
        <v>35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T34" s="23"/>
      <c r="U34" s="23"/>
    </row>
    <row r="35" spans="2:21" ht="21" x14ac:dyDescent="0.25">
      <c r="B35" s="4" t="s">
        <v>36</v>
      </c>
      <c r="C35" s="14" t="s">
        <v>37</v>
      </c>
      <c r="D35" s="17">
        <v>23.8</v>
      </c>
      <c r="E35" s="17">
        <v>18</v>
      </c>
      <c r="F35" s="17">
        <v>532.51</v>
      </c>
      <c r="I35" s="17">
        <v>200</v>
      </c>
      <c r="J35" s="17">
        <v>200</v>
      </c>
      <c r="K35" s="17">
        <v>200</v>
      </c>
      <c r="L35" s="17">
        <v>200</v>
      </c>
      <c r="M35" s="17">
        <v>200</v>
      </c>
      <c r="N35" s="17">
        <v>200</v>
      </c>
      <c r="O35" s="17">
        <v>200</v>
      </c>
      <c r="P35" s="17">
        <f>SUM(D35:O35)</f>
        <v>1974.31</v>
      </c>
      <c r="T35" s="23"/>
      <c r="U35" s="23"/>
    </row>
    <row r="36" spans="2:21" ht="21" x14ac:dyDescent="0.25">
      <c r="B36" s="3" t="s">
        <v>34</v>
      </c>
      <c r="C36" s="13" t="s">
        <v>35</v>
      </c>
      <c r="D36" s="20">
        <f>+D35</f>
        <v>23.8</v>
      </c>
      <c r="E36" s="20">
        <f t="shared" ref="E36:J36" si="26">+E35</f>
        <v>18</v>
      </c>
      <c r="F36" s="20">
        <f t="shared" si="26"/>
        <v>532.51</v>
      </c>
      <c r="G36" s="20">
        <f t="shared" si="26"/>
        <v>0</v>
      </c>
      <c r="H36" s="20">
        <f t="shared" si="26"/>
        <v>0</v>
      </c>
      <c r="I36" s="20">
        <f t="shared" si="26"/>
        <v>200</v>
      </c>
      <c r="J36" s="20">
        <f t="shared" si="26"/>
        <v>200</v>
      </c>
      <c r="K36" s="20">
        <f t="shared" ref="K36" si="27">+K35</f>
        <v>200</v>
      </c>
      <c r="L36" s="20">
        <f t="shared" ref="L36" si="28">+L35</f>
        <v>200</v>
      </c>
      <c r="M36" s="20">
        <f t="shared" ref="M36" si="29">+M35</f>
        <v>200</v>
      </c>
      <c r="N36" s="20">
        <f t="shared" ref="N36" si="30">+N35</f>
        <v>200</v>
      </c>
      <c r="O36" s="20">
        <f t="shared" ref="O36" si="31">+O35</f>
        <v>200</v>
      </c>
      <c r="P36" s="20">
        <f>SUM(D36:O36)</f>
        <v>1974.31</v>
      </c>
      <c r="T36" s="23"/>
      <c r="U36" s="23"/>
    </row>
    <row r="37" spans="2:21" x14ac:dyDescent="0.25">
      <c r="T37" s="23"/>
      <c r="U37" s="23"/>
    </row>
    <row r="38" spans="2:21" ht="21" x14ac:dyDescent="0.25">
      <c r="B38" s="3" t="s">
        <v>38</v>
      </c>
      <c r="C38" s="13" t="s">
        <v>39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T38" s="23"/>
      <c r="U38" s="23"/>
    </row>
    <row r="39" spans="2:21" x14ac:dyDescent="0.25">
      <c r="B39" s="4" t="s">
        <v>40</v>
      </c>
      <c r="C39" s="14" t="s">
        <v>41</v>
      </c>
      <c r="P39" s="17">
        <f t="shared" ref="P39:P47" si="32">SUM(D39:O39)</f>
        <v>0</v>
      </c>
      <c r="T39" s="23"/>
      <c r="U39" s="23"/>
    </row>
    <row r="40" spans="2:21" x14ac:dyDescent="0.25">
      <c r="B40" s="4" t="s">
        <v>42</v>
      </c>
      <c r="C40" s="14" t="s">
        <v>43</v>
      </c>
      <c r="P40" s="17">
        <f t="shared" si="32"/>
        <v>0</v>
      </c>
      <c r="T40" s="23"/>
      <c r="U40" s="23"/>
    </row>
    <row r="41" spans="2:21" x14ac:dyDescent="0.25">
      <c r="B41" s="4" t="s">
        <v>44</v>
      </c>
      <c r="C41" s="14" t="s">
        <v>45</v>
      </c>
      <c r="D41" s="17">
        <v>1000000</v>
      </c>
      <c r="E41" s="17">
        <v>1000000</v>
      </c>
      <c r="F41" s="17">
        <v>1000000</v>
      </c>
      <c r="G41" s="17">
        <v>1000000</v>
      </c>
      <c r="H41" s="17">
        <v>1000000</v>
      </c>
      <c r="I41" s="17">
        <v>1000000</v>
      </c>
      <c r="J41" s="17">
        <v>1000000</v>
      </c>
      <c r="K41" s="17">
        <v>1000000</v>
      </c>
      <c r="L41" s="17">
        <v>1000000</v>
      </c>
      <c r="M41" s="17">
        <v>1000000</v>
      </c>
      <c r="N41" s="17">
        <v>1000000</v>
      </c>
      <c r="O41" s="17">
        <v>1000000</v>
      </c>
      <c r="P41" s="17">
        <f t="shared" si="32"/>
        <v>12000000</v>
      </c>
      <c r="T41" s="23"/>
      <c r="U41" s="23"/>
    </row>
    <row r="42" spans="2:21" x14ac:dyDescent="0.25">
      <c r="B42" s="4" t="s">
        <v>46</v>
      </c>
      <c r="C42" s="14" t="s">
        <v>47</v>
      </c>
      <c r="H42" s="17">
        <v>80000</v>
      </c>
      <c r="P42" s="17">
        <f t="shared" si="32"/>
        <v>80000</v>
      </c>
      <c r="T42" s="23"/>
      <c r="U42" s="23"/>
    </row>
    <row r="43" spans="2:21" x14ac:dyDescent="0.25">
      <c r="B43" s="4" t="s">
        <v>247</v>
      </c>
      <c r="C43" s="14" t="s">
        <v>248</v>
      </c>
      <c r="P43" s="17">
        <f t="shared" si="32"/>
        <v>0</v>
      </c>
      <c r="T43" s="23"/>
      <c r="U43" s="23"/>
    </row>
    <row r="44" spans="2:21" x14ac:dyDescent="0.25">
      <c r="B44" s="4" t="s">
        <v>48</v>
      </c>
      <c r="C44" s="14" t="s">
        <v>49</v>
      </c>
      <c r="P44" s="17">
        <f t="shared" si="32"/>
        <v>0</v>
      </c>
      <c r="T44" s="23"/>
      <c r="U44" s="23"/>
    </row>
    <row r="45" spans="2:21" x14ac:dyDescent="0.25">
      <c r="B45" s="4" t="s">
        <v>50</v>
      </c>
      <c r="C45" s="14" t="s">
        <v>51</v>
      </c>
      <c r="D45" s="17">
        <v>530896</v>
      </c>
      <c r="E45" s="17">
        <v>494595.05</v>
      </c>
      <c r="F45" s="17">
        <v>488831.25</v>
      </c>
      <c r="G45" s="17">
        <v>484655.25</v>
      </c>
      <c r="H45" s="17">
        <v>482291.75</v>
      </c>
      <c r="I45" s="17">
        <v>504000</v>
      </c>
      <c r="J45" s="17">
        <v>504000</v>
      </c>
      <c r="K45" s="17">
        <v>504000</v>
      </c>
      <c r="L45" s="17">
        <v>504000</v>
      </c>
      <c r="M45" s="17">
        <v>504000</v>
      </c>
      <c r="N45" s="17">
        <v>504000</v>
      </c>
      <c r="O45" s="17">
        <v>504000</v>
      </c>
      <c r="P45" s="17">
        <f t="shared" si="32"/>
        <v>6009269.2999999998</v>
      </c>
      <c r="T45" s="23"/>
      <c r="U45" s="23"/>
    </row>
    <row r="46" spans="2:21" ht="21" x14ac:dyDescent="0.25">
      <c r="B46" s="4" t="s">
        <v>52</v>
      </c>
      <c r="C46" s="14" t="s">
        <v>53</v>
      </c>
      <c r="P46" s="17">
        <f t="shared" si="32"/>
        <v>0</v>
      </c>
      <c r="T46" s="23"/>
      <c r="U46" s="23"/>
    </row>
    <row r="47" spans="2:21" x14ac:dyDescent="0.25">
      <c r="B47" s="4" t="s">
        <v>54</v>
      </c>
      <c r="C47" s="14" t="s">
        <v>55</v>
      </c>
      <c r="D47" s="17">
        <v>60543.5</v>
      </c>
      <c r="E47" s="17">
        <v>102658.6</v>
      </c>
      <c r="F47" s="17">
        <v>101871.5</v>
      </c>
      <c r="G47" s="17">
        <v>101301</v>
      </c>
      <c r="H47" s="17">
        <v>100978.55</v>
      </c>
      <c r="I47" s="17">
        <v>90000</v>
      </c>
      <c r="J47" s="17">
        <v>90000</v>
      </c>
      <c r="K47" s="17">
        <v>90000</v>
      </c>
      <c r="L47" s="17">
        <v>90000</v>
      </c>
      <c r="M47" s="17">
        <v>90000</v>
      </c>
      <c r="N47" s="17">
        <v>90000</v>
      </c>
      <c r="O47" s="17">
        <v>90000</v>
      </c>
      <c r="P47" s="17">
        <f t="shared" si="32"/>
        <v>1097353.1499999999</v>
      </c>
      <c r="T47" s="23"/>
      <c r="U47" s="23"/>
    </row>
    <row r="48" spans="2:21" x14ac:dyDescent="0.25">
      <c r="B48" s="4" t="s">
        <v>245</v>
      </c>
      <c r="C48" s="14" t="s">
        <v>246</v>
      </c>
      <c r="E48" s="17">
        <v>30000</v>
      </c>
      <c r="P48" s="17">
        <f>SUM(D48:O48)</f>
        <v>30000</v>
      </c>
      <c r="T48" s="23"/>
      <c r="U48" s="23"/>
    </row>
    <row r="49" spans="2:21" ht="21" x14ac:dyDescent="0.25">
      <c r="B49" s="3" t="s">
        <v>38</v>
      </c>
      <c r="C49" s="13" t="s">
        <v>39</v>
      </c>
      <c r="D49" s="20">
        <f>SUM(D39:D48)</f>
        <v>1591439.5</v>
      </c>
      <c r="E49" s="20">
        <f t="shared" ref="E49:F49" si="33">SUM(E39:E48)</f>
        <v>1627253.6500000001</v>
      </c>
      <c r="F49" s="20">
        <f t="shared" si="33"/>
        <v>1590702.75</v>
      </c>
      <c r="G49" s="20">
        <f t="shared" ref="G49" si="34">SUM(G39:G48)</f>
        <v>1585956.25</v>
      </c>
      <c r="H49" s="20">
        <f t="shared" ref="H49" si="35">SUM(H39:H48)</f>
        <v>1663270.3</v>
      </c>
      <c r="I49" s="20">
        <f t="shared" ref="I49" si="36">SUM(I39:I48)</f>
        <v>1594000</v>
      </c>
      <c r="J49" s="20">
        <f t="shared" ref="J49" si="37">SUM(J39:J48)</f>
        <v>1594000</v>
      </c>
      <c r="K49" s="20">
        <f t="shared" ref="K49" si="38">SUM(K39:K48)</f>
        <v>1594000</v>
      </c>
      <c r="L49" s="20">
        <f t="shared" ref="L49" si="39">SUM(L39:L48)</f>
        <v>1594000</v>
      </c>
      <c r="M49" s="20">
        <f t="shared" ref="M49" si="40">SUM(M39:M48)</f>
        <v>1594000</v>
      </c>
      <c r="N49" s="20">
        <f t="shared" ref="N49" si="41">SUM(N39:N48)</f>
        <v>1594000</v>
      </c>
      <c r="O49" s="20">
        <f t="shared" ref="O49" si="42">SUM(O39:O48)</f>
        <v>1594000</v>
      </c>
      <c r="P49" s="20">
        <f>SUM(D49:O49)</f>
        <v>19216622.449999999</v>
      </c>
      <c r="Q49" s="22"/>
      <c r="T49" s="23"/>
      <c r="U49" s="23"/>
    </row>
    <row r="50" spans="2:21" x14ac:dyDescent="0.25">
      <c r="T50" s="23"/>
      <c r="U50" s="23"/>
    </row>
    <row r="51" spans="2:21" x14ac:dyDescent="0.25">
      <c r="B51" s="3" t="s">
        <v>56</v>
      </c>
      <c r="C51" s="13" t="s">
        <v>57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T51" s="23"/>
      <c r="U51" s="23"/>
    </row>
    <row r="52" spans="2:21" x14ac:dyDescent="0.25">
      <c r="B52" s="4" t="s">
        <v>58</v>
      </c>
      <c r="C52" s="14" t="s">
        <v>59</v>
      </c>
      <c r="D52" s="17">
        <v>4676575.55</v>
      </c>
      <c r="E52" s="17">
        <v>4944683.87</v>
      </c>
      <c r="F52" s="17">
        <v>4512873.33</v>
      </c>
      <c r="G52" s="17">
        <v>4289642.45</v>
      </c>
      <c r="H52" s="17">
        <v>4360259.24</v>
      </c>
      <c r="I52" s="17">
        <v>4414318.1552668801</v>
      </c>
      <c r="J52" s="17">
        <f>4414318-606735-83514</f>
        <v>3724069</v>
      </c>
      <c r="K52" s="17">
        <f t="shared" ref="K52:O52" si="43">4414318-606735-83514</f>
        <v>3724069</v>
      </c>
      <c r="L52" s="17">
        <f t="shared" si="43"/>
        <v>3724069</v>
      </c>
      <c r="M52" s="17">
        <f t="shared" si="43"/>
        <v>3724069</v>
      </c>
      <c r="N52" s="17">
        <f t="shared" si="43"/>
        <v>3724069</v>
      </c>
      <c r="O52" s="17">
        <f t="shared" si="43"/>
        <v>3724069</v>
      </c>
      <c r="P52" s="17">
        <f t="shared" ref="P52:P56" si="44">SUM(D52:O52)</f>
        <v>49542766.595266879</v>
      </c>
      <c r="T52" s="23"/>
      <c r="U52" s="23"/>
    </row>
    <row r="53" spans="2:21" x14ac:dyDescent="0.25">
      <c r="B53" s="4" t="s">
        <v>60</v>
      </c>
      <c r="C53" s="14" t="s">
        <v>61</v>
      </c>
      <c r="D53" s="17">
        <v>294401.44</v>
      </c>
      <c r="E53" s="17">
        <v>158400.44</v>
      </c>
      <c r="F53" s="17">
        <v>94401.44</v>
      </c>
      <c r="G53" s="17">
        <v>94401.44</v>
      </c>
      <c r="H53" s="17">
        <v>176168.82</v>
      </c>
      <c r="I53" s="17">
        <v>94401.44</v>
      </c>
      <c r="J53" s="17">
        <v>94401.44</v>
      </c>
      <c r="K53" s="17">
        <v>94401.44</v>
      </c>
      <c r="L53" s="17">
        <v>94401.44</v>
      </c>
      <c r="M53" s="17">
        <v>94401.44</v>
      </c>
      <c r="N53" s="17">
        <v>94401.44</v>
      </c>
      <c r="O53" s="17">
        <v>94401.44</v>
      </c>
      <c r="P53" s="17">
        <f t="shared" si="44"/>
        <v>1478583.6599999997</v>
      </c>
      <c r="T53" s="23"/>
      <c r="U53" s="23"/>
    </row>
    <row r="54" spans="2:21" x14ac:dyDescent="0.25">
      <c r="B54" s="4" t="s">
        <v>260</v>
      </c>
      <c r="C54" s="2" t="s">
        <v>261</v>
      </c>
      <c r="F54" s="17">
        <v>291533.84000000003</v>
      </c>
      <c r="J54" s="17">
        <f>+(2234757+2189499.08)/6</f>
        <v>737376.01333333331</v>
      </c>
      <c r="K54" s="17">
        <f t="shared" ref="K54:O54" si="45">+(2234757+2189499.08)/6</f>
        <v>737376.01333333331</v>
      </c>
      <c r="L54" s="17">
        <f t="shared" si="45"/>
        <v>737376.01333333331</v>
      </c>
      <c r="M54" s="17">
        <f t="shared" si="45"/>
        <v>737376.01333333331</v>
      </c>
      <c r="N54" s="17">
        <f t="shared" si="45"/>
        <v>737376.01333333331</v>
      </c>
      <c r="O54" s="17">
        <f t="shared" si="45"/>
        <v>737376.01333333331</v>
      </c>
      <c r="P54" s="17">
        <f t="shared" si="44"/>
        <v>4715789.92</v>
      </c>
      <c r="T54" s="23"/>
      <c r="U54" s="23"/>
    </row>
    <row r="55" spans="2:21" x14ac:dyDescent="0.25">
      <c r="B55" s="4" t="s">
        <v>62</v>
      </c>
      <c r="C55" s="14" t="s">
        <v>63</v>
      </c>
      <c r="D55" s="17">
        <v>161988.04999999999</v>
      </c>
      <c r="E55" s="17">
        <v>162593.35</v>
      </c>
      <c r="F55" s="17">
        <v>150698.95000000001</v>
      </c>
      <c r="G55" s="17">
        <v>146305.88</v>
      </c>
      <c r="H55" s="17">
        <v>146068.85</v>
      </c>
      <c r="I55" s="17">
        <v>155000</v>
      </c>
      <c r="J55" s="17">
        <v>237000</v>
      </c>
      <c r="K55" s="17">
        <v>237000</v>
      </c>
      <c r="L55" s="17">
        <v>237000</v>
      </c>
      <c r="M55" s="17">
        <v>237000</v>
      </c>
      <c r="N55" s="17">
        <v>237000</v>
      </c>
      <c r="O55" s="17">
        <v>237000</v>
      </c>
      <c r="P55" s="17">
        <f t="shared" si="44"/>
        <v>2344655.08</v>
      </c>
      <c r="T55" s="23"/>
      <c r="U55" s="23"/>
    </row>
    <row r="56" spans="2:21" x14ac:dyDescent="0.25">
      <c r="B56" s="4" t="s">
        <v>64</v>
      </c>
      <c r="C56" s="14" t="s">
        <v>65</v>
      </c>
      <c r="D56" s="17">
        <f t="shared" ref="D56:I56" si="46">+D52*8.33%</f>
        <v>389558.74331499997</v>
      </c>
      <c r="E56" s="17">
        <f t="shared" si="46"/>
        <v>411892.166371</v>
      </c>
      <c r="F56" s="17">
        <f t="shared" si="46"/>
        <v>375922.34838899999</v>
      </c>
      <c r="G56" s="17">
        <f t="shared" si="46"/>
        <v>357327.21608500002</v>
      </c>
      <c r="H56" s="17">
        <f t="shared" si="46"/>
        <v>363209.59469200001</v>
      </c>
      <c r="I56" s="17">
        <f t="shared" si="46"/>
        <v>367712.70233373111</v>
      </c>
      <c r="J56" s="17">
        <f>+J52*8.33%</f>
        <v>310214.94770000002</v>
      </c>
      <c r="K56" s="17">
        <f t="shared" ref="K56:O56" si="47">+K52*8.33%</f>
        <v>310214.94770000002</v>
      </c>
      <c r="L56" s="17">
        <f t="shared" si="47"/>
        <v>310214.94770000002</v>
      </c>
      <c r="M56" s="17">
        <f t="shared" si="47"/>
        <v>310214.94770000002</v>
      </c>
      <c r="N56" s="17">
        <f t="shared" si="47"/>
        <v>310214.94770000002</v>
      </c>
      <c r="O56" s="17">
        <f t="shared" si="47"/>
        <v>310214.94770000002</v>
      </c>
      <c r="P56" s="17">
        <f t="shared" si="44"/>
        <v>4126912.4573857305</v>
      </c>
      <c r="T56" s="23"/>
      <c r="U56" s="23"/>
    </row>
    <row r="57" spans="2:21" x14ac:dyDescent="0.25">
      <c r="B57" s="4" t="s">
        <v>254</v>
      </c>
      <c r="C57" s="2" t="s">
        <v>255</v>
      </c>
      <c r="F57" s="17">
        <v>437300.74</v>
      </c>
      <c r="J57" s="17">
        <f>+(436445+638502)/6</f>
        <v>179157.83333333334</v>
      </c>
      <c r="K57" s="17">
        <f t="shared" ref="K57:O57" si="48">+(436445+638502)/6</f>
        <v>179157.83333333334</v>
      </c>
      <c r="L57" s="17">
        <f t="shared" si="48"/>
        <v>179157.83333333334</v>
      </c>
      <c r="M57" s="17">
        <f t="shared" si="48"/>
        <v>179157.83333333334</v>
      </c>
      <c r="N57" s="17">
        <f t="shared" si="48"/>
        <v>179157.83333333334</v>
      </c>
      <c r="O57" s="17">
        <f t="shared" si="48"/>
        <v>179157.83333333334</v>
      </c>
      <c r="P57" s="17">
        <f>SUM(D57:O57)</f>
        <v>1512247.74</v>
      </c>
      <c r="T57" s="23"/>
      <c r="U57" s="23"/>
    </row>
    <row r="58" spans="2:21" x14ac:dyDescent="0.25">
      <c r="B58" s="3" t="s">
        <v>56</v>
      </c>
      <c r="C58" s="13" t="s">
        <v>57</v>
      </c>
      <c r="D58" s="20">
        <f>SUM(D52:D57)</f>
        <v>5522523.7833150001</v>
      </c>
      <c r="E58" s="20">
        <f t="shared" ref="E58" si="49">SUM(E52:E57)</f>
        <v>5677569.8263710001</v>
      </c>
      <c r="F58" s="20">
        <f t="shared" ref="F58" si="50">SUM(F52:F57)</f>
        <v>5862730.6483890004</v>
      </c>
      <c r="G58" s="20">
        <f t="shared" ref="G58" si="51">SUM(G52:G57)</f>
        <v>4887676.9860850004</v>
      </c>
      <c r="H58" s="20">
        <f t="shared" ref="H58" si="52">SUM(H52:H57)</f>
        <v>5045706.5046920003</v>
      </c>
      <c r="I58" s="20">
        <f t="shared" ref="I58" si="53">SUM(I52:I57)</f>
        <v>5031432.297600612</v>
      </c>
      <c r="J58" s="20">
        <f t="shared" ref="J58" si="54">SUM(J52:J57)</f>
        <v>5282219.2343666665</v>
      </c>
      <c r="K58" s="20">
        <f t="shared" ref="K58" si="55">SUM(K52:K57)</f>
        <v>5282219.2343666665</v>
      </c>
      <c r="L58" s="20">
        <f t="shared" ref="L58" si="56">SUM(L52:L57)</f>
        <v>5282219.2343666665</v>
      </c>
      <c r="M58" s="20">
        <f t="shared" ref="M58" si="57">SUM(M52:M57)</f>
        <v>5282219.2343666665</v>
      </c>
      <c r="N58" s="20">
        <f t="shared" ref="N58" si="58">SUM(N52:N57)</f>
        <v>5282219.2343666665</v>
      </c>
      <c r="O58" s="20">
        <f t="shared" ref="O58" si="59">SUM(O52:O57)</f>
        <v>5282219.2343666665</v>
      </c>
      <c r="P58" s="20">
        <f>SUM(D58:O58)</f>
        <v>63720955.452652633</v>
      </c>
      <c r="Q58" s="22"/>
      <c r="T58" s="23"/>
      <c r="U58" s="23"/>
    </row>
    <row r="59" spans="2:21" x14ac:dyDescent="0.25">
      <c r="T59" s="23"/>
      <c r="U59" s="23"/>
    </row>
    <row r="60" spans="2:21" x14ac:dyDescent="0.25">
      <c r="B60" s="3" t="s">
        <v>66</v>
      </c>
      <c r="C60" s="13" t="s">
        <v>67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T60" s="23"/>
      <c r="U60" s="23"/>
    </row>
    <row r="61" spans="2:21" x14ac:dyDescent="0.25">
      <c r="B61" s="4" t="s">
        <v>68</v>
      </c>
      <c r="C61" s="14" t="s">
        <v>69</v>
      </c>
      <c r="H61" s="17">
        <v>47550</v>
      </c>
      <c r="I61" s="17">
        <f t="shared" ref="I61:O61" si="60">5000*7</f>
        <v>35000</v>
      </c>
      <c r="J61" s="17">
        <f t="shared" si="60"/>
        <v>35000</v>
      </c>
      <c r="K61" s="17">
        <f t="shared" si="60"/>
        <v>35000</v>
      </c>
      <c r="L61" s="17">
        <f t="shared" si="60"/>
        <v>35000</v>
      </c>
      <c r="M61" s="17">
        <f t="shared" si="60"/>
        <v>35000</v>
      </c>
      <c r="N61" s="17">
        <f t="shared" si="60"/>
        <v>35000</v>
      </c>
      <c r="O61" s="17">
        <f t="shared" si="60"/>
        <v>35000</v>
      </c>
      <c r="P61" s="17">
        <f>SUM(D61:O61)</f>
        <v>292550</v>
      </c>
      <c r="T61" s="23"/>
      <c r="U61" s="23"/>
    </row>
    <row r="62" spans="2:21" x14ac:dyDescent="0.25">
      <c r="B62" s="4" t="s">
        <v>70</v>
      </c>
      <c r="C62" s="14" t="s">
        <v>71</v>
      </c>
      <c r="I62" s="17">
        <f t="shared" ref="I62:O62" si="61">2500*5</f>
        <v>12500</v>
      </c>
      <c r="J62" s="17">
        <f t="shared" si="61"/>
        <v>12500</v>
      </c>
      <c r="K62" s="17">
        <f t="shared" si="61"/>
        <v>12500</v>
      </c>
      <c r="L62" s="17">
        <f t="shared" si="61"/>
        <v>12500</v>
      </c>
      <c r="M62" s="17">
        <f t="shared" si="61"/>
        <v>12500</v>
      </c>
      <c r="N62" s="17">
        <f t="shared" si="61"/>
        <v>12500</v>
      </c>
      <c r="O62" s="17">
        <f t="shared" si="61"/>
        <v>12500</v>
      </c>
      <c r="P62" s="17">
        <f>SUM(D62:O62)</f>
        <v>87500</v>
      </c>
      <c r="T62" s="23"/>
      <c r="U62" s="23"/>
    </row>
    <row r="63" spans="2:21" x14ac:dyDescent="0.25">
      <c r="B63" s="3" t="s">
        <v>66</v>
      </c>
      <c r="C63" s="13" t="s">
        <v>67</v>
      </c>
      <c r="D63" s="20">
        <f>SUM(D61:D62)</f>
        <v>0</v>
      </c>
      <c r="E63" s="20">
        <f t="shared" ref="E63:O63" si="62">SUM(E61:E62)</f>
        <v>0</v>
      </c>
      <c r="F63" s="20">
        <f t="shared" si="62"/>
        <v>0</v>
      </c>
      <c r="G63" s="20">
        <f t="shared" si="62"/>
        <v>0</v>
      </c>
      <c r="H63" s="20">
        <f t="shared" si="62"/>
        <v>47550</v>
      </c>
      <c r="I63" s="20">
        <f t="shared" si="62"/>
        <v>47500</v>
      </c>
      <c r="J63" s="20">
        <f t="shared" si="62"/>
        <v>47500</v>
      </c>
      <c r="K63" s="20">
        <f t="shared" si="62"/>
        <v>47500</v>
      </c>
      <c r="L63" s="20">
        <f t="shared" si="62"/>
        <v>47500</v>
      </c>
      <c r="M63" s="20">
        <f t="shared" si="62"/>
        <v>47500</v>
      </c>
      <c r="N63" s="20">
        <f t="shared" si="62"/>
        <v>47500</v>
      </c>
      <c r="O63" s="20">
        <f t="shared" si="62"/>
        <v>47500</v>
      </c>
      <c r="P63" s="20">
        <f>SUM(D63:O63)</f>
        <v>380050</v>
      </c>
      <c r="Q63" s="22"/>
      <c r="T63" s="23"/>
      <c r="U63" s="23"/>
    </row>
    <row r="64" spans="2:21" s="6" customFormat="1" x14ac:dyDescent="0.25">
      <c r="B64" s="5"/>
      <c r="C64" s="1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3"/>
      <c r="R64" s="23"/>
      <c r="S64" s="23"/>
      <c r="T64" s="23"/>
      <c r="U64" s="23"/>
    </row>
    <row r="65" spans="2:21" x14ac:dyDescent="0.25">
      <c r="B65" s="3" t="s">
        <v>249</v>
      </c>
      <c r="C65" s="13" t="s">
        <v>250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T65" s="23"/>
      <c r="U65" s="23"/>
    </row>
    <row r="66" spans="2:21" s="6" customFormat="1" x14ac:dyDescent="0.25">
      <c r="B66" s="4" t="s">
        <v>251</v>
      </c>
      <c r="C66" s="15" t="s">
        <v>69</v>
      </c>
      <c r="D66" s="21"/>
      <c r="E66" s="21"/>
      <c r="F66" s="21"/>
      <c r="G66" s="21"/>
      <c r="H66" s="21">
        <v>41500</v>
      </c>
      <c r="I66" s="21">
        <v>25000</v>
      </c>
      <c r="J66" s="21">
        <v>25000</v>
      </c>
      <c r="K66" s="21">
        <v>25000</v>
      </c>
      <c r="L66" s="21">
        <v>25000</v>
      </c>
      <c r="M66" s="21">
        <v>25000</v>
      </c>
      <c r="N66" s="21">
        <v>25000</v>
      </c>
      <c r="O66" s="21">
        <v>25000</v>
      </c>
      <c r="P66" s="17">
        <f>SUM(D66:O66)</f>
        <v>216500</v>
      </c>
      <c r="Q66" s="23"/>
      <c r="R66" s="23"/>
      <c r="S66" s="23"/>
      <c r="T66" s="23"/>
      <c r="U66" s="23"/>
    </row>
    <row r="67" spans="2:21" s="6" customFormat="1" x14ac:dyDescent="0.25">
      <c r="B67" s="4" t="s">
        <v>252</v>
      </c>
      <c r="C67" s="15" t="s">
        <v>76</v>
      </c>
      <c r="D67" s="21"/>
      <c r="E67" s="21"/>
      <c r="F67" s="21"/>
      <c r="G67" s="21"/>
      <c r="H67" s="21"/>
      <c r="I67" s="21">
        <v>15000</v>
      </c>
      <c r="J67" s="21">
        <v>15000</v>
      </c>
      <c r="K67" s="21">
        <v>15000</v>
      </c>
      <c r="L67" s="21">
        <v>15000</v>
      </c>
      <c r="M67" s="21">
        <v>15000</v>
      </c>
      <c r="N67" s="21">
        <v>15000</v>
      </c>
      <c r="O67" s="21">
        <v>15000</v>
      </c>
      <c r="P67" s="17">
        <f>SUM(D67:O67)</f>
        <v>105000</v>
      </c>
      <c r="Q67" s="23"/>
      <c r="R67" s="23"/>
      <c r="S67" s="23"/>
      <c r="T67" s="23"/>
      <c r="U67" s="23"/>
    </row>
    <row r="68" spans="2:21" s="6" customFormat="1" x14ac:dyDescent="0.25">
      <c r="B68" s="3" t="s">
        <v>249</v>
      </c>
      <c r="C68" s="13" t="s">
        <v>250</v>
      </c>
      <c r="D68" s="20">
        <f>SUM(D66:D67)</f>
        <v>0</v>
      </c>
      <c r="E68" s="20">
        <f t="shared" ref="E68:O68" si="63">SUM(E66:E67)</f>
        <v>0</v>
      </c>
      <c r="F68" s="20">
        <f t="shared" si="63"/>
        <v>0</v>
      </c>
      <c r="G68" s="20">
        <f t="shared" si="63"/>
        <v>0</v>
      </c>
      <c r="H68" s="20">
        <f t="shared" si="63"/>
        <v>41500</v>
      </c>
      <c r="I68" s="20">
        <f t="shared" si="63"/>
        <v>40000</v>
      </c>
      <c r="J68" s="20">
        <f t="shared" si="63"/>
        <v>40000</v>
      </c>
      <c r="K68" s="20">
        <f t="shared" si="63"/>
        <v>40000</v>
      </c>
      <c r="L68" s="20">
        <f t="shared" si="63"/>
        <v>40000</v>
      </c>
      <c r="M68" s="20">
        <f t="shared" si="63"/>
        <v>40000</v>
      </c>
      <c r="N68" s="20">
        <f t="shared" si="63"/>
        <v>40000</v>
      </c>
      <c r="O68" s="20">
        <f t="shared" si="63"/>
        <v>40000</v>
      </c>
      <c r="P68" s="20">
        <f>SUM(D68:O68)</f>
        <v>321500</v>
      </c>
      <c r="Q68" s="22"/>
      <c r="R68" s="23"/>
      <c r="S68" s="23"/>
      <c r="T68" s="23"/>
      <c r="U68" s="23"/>
    </row>
    <row r="69" spans="2:21" x14ac:dyDescent="0.25">
      <c r="T69" s="23"/>
      <c r="U69" s="23"/>
    </row>
    <row r="70" spans="2:21" x14ac:dyDescent="0.25">
      <c r="B70" s="3" t="s">
        <v>72</v>
      </c>
      <c r="C70" s="13" t="s">
        <v>73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T70" s="23"/>
      <c r="U70" s="23"/>
    </row>
    <row r="71" spans="2:21" x14ac:dyDescent="0.25">
      <c r="B71" s="4" t="s">
        <v>74</v>
      </c>
      <c r="C71" s="14" t="s">
        <v>69</v>
      </c>
      <c r="T71" s="23"/>
      <c r="U71" s="23"/>
    </row>
    <row r="72" spans="2:21" x14ac:dyDescent="0.25">
      <c r="B72" s="4" t="s">
        <v>75</v>
      </c>
      <c r="C72" s="14" t="s">
        <v>76</v>
      </c>
      <c r="I72" s="17">
        <v>34500</v>
      </c>
      <c r="J72" s="17">
        <v>34500</v>
      </c>
      <c r="K72" s="17">
        <v>34500</v>
      </c>
      <c r="L72" s="17">
        <v>34500</v>
      </c>
      <c r="M72" s="17">
        <v>34500</v>
      </c>
      <c r="N72" s="17">
        <v>34500</v>
      </c>
      <c r="O72" s="17">
        <v>34500</v>
      </c>
      <c r="P72" s="17">
        <f>SUM(D72:O72)</f>
        <v>241500</v>
      </c>
      <c r="T72" s="23"/>
      <c r="U72" s="23"/>
    </row>
    <row r="73" spans="2:21" x14ac:dyDescent="0.25">
      <c r="B73" s="4" t="s">
        <v>77</v>
      </c>
      <c r="C73" s="14" t="s">
        <v>78</v>
      </c>
      <c r="P73" s="17">
        <f>SUM(D73:O73)</f>
        <v>0</v>
      </c>
      <c r="T73" s="23"/>
      <c r="U73" s="23"/>
    </row>
    <row r="74" spans="2:21" x14ac:dyDescent="0.25">
      <c r="B74" s="3" t="s">
        <v>72</v>
      </c>
      <c r="C74" s="13" t="s">
        <v>73</v>
      </c>
      <c r="D74" s="20">
        <f>SUM(D71:D73)</f>
        <v>0</v>
      </c>
      <c r="E74" s="20">
        <f t="shared" ref="E74:O74" si="64">SUM(E71:E73)</f>
        <v>0</v>
      </c>
      <c r="F74" s="20">
        <f t="shared" si="64"/>
        <v>0</v>
      </c>
      <c r="G74" s="20">
        <f t="shared" si="64"/>
        <v>0</v>
      </c>
      <c r="H74" s="20">
        <f t="shared" si="64"/>
        <v>0</v>
      </c>
      <c r="I74" s="20">
        <f t="shared" si="64"/>
        <v>34500</v>
      </c>
      <c r="J74" s="20">
        <f t="shared" si="64"/>
        <v>34500</v>
      </c>
      <c r="K74" s="20">
        <f t="shared" si="64"/>
        <v>34500</v>
      </c>
      <c r="L74" s="20">
        <f t="shared" si="64"/>
        <v>34500</v>
      </c>
      <c r="M74" s="20">
        <f t="shared" si="64"/>
        <v>34500</v>
      </c>
      <c r="N74" s="20">
        <f t="shared" si="64"/>
        <v>34500</v>
      </c>
      <c r="O74" s="20">
        <f t="shared" si="64"/>
        <v>34500</v>
      </c>
      <c r="P74" s="20">
        <f>SUM(D74:O74)</f>
        <v>241500</v>
      </c>
      <c r="Q74" s="22"/>
      <c r="T74" s="23"/>
      <c r="U74" s="23"/>
    </row>
    <row r="75" spans="2:21" x14ac:dyDescent="0.25">
      <c r="T75" s="23"/>
      <c r="U75" s="23"/>
    </row>
    <row r="76" spans="2:21" x14ac:dyDescent="0.25">
      <c r="B76" s="3" t="s">
        <v>79</v>
      </c>
      <c r="C76" s="13" t="s">
        <v>80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T76" s="23"/>
      <c r="U76" s="23"/>
    </row>
    <row r="77" spans="2:21" x14ac:dyDescent="0.25">
      <c r="B77" s="4" t="s">
        <v>81</v>
      </c>
      <c r="C77" s="14" t="s">
        <v>82</v>
      </c>
      <c r="F77" s="17">
        <v>1100000</v>
      </c>
      <c r="P77" s="17">
        <f t="shared" ref="P77:P82" si="65">SUM(D77:O77)</f>
        <v>1100000</v>
      </c>
      <c r="T77" s="23"/>
      <c r="U77" s="23"/>
    </row>
    <row r="78" spans="2:21" x14ac:dyDescent="0.25">
      <c r="B78" s="4" t="s">
        <v>83</v>
      </c>
      <c r="C78" s="14" t="s">
        <v>84</v>
      </c>
      <c r="D78" s="17">
        <v>247805.25</v>
      </c>
      <c r="E78" s="17">
        <v>497631.74</v>
      </c>
      <c r="F78" s="17">
        <v>495610.5</v>
      </c>
      <c r="G78" s="17">
        <v>491163.75</v>
      </c>
      <c r="H78" s="17">
        <v>484280.63</v>
      </c>
      <c r="I78" s="17">
        <v>495000</v>
      </c>
      <c r="J78" s="17">
        <v>495000</v>
      </c>
      <c r="K78" s="17">
        <v>495000</v>
      </c>
      <c r="L78" s="17">
        <v>495000</v>
      </c>
      <c r="M78" s="17">
        <v>495000</v>
      </c>
      <c r="N78" s="17">
        <v>495000</v>
      </c>
      <c r="O78" s="17">
        <v>495000</v>
      </c>
      <c r="P78" s="17">
        <f t="shared" si="65"/>
        <v>5681491.8700000001</v>
      </c>
      <c r="T78" s="23"/>
      <c r="U78" s="23"/>
    </row>
    <row r="79" spans="2:21" x14ac:dyDescent="0.25">
      <c r="B79" s="4" t="s">
        <v>85</v>
      </c>
      <c r="C79" s="14" t="s">
        <v>86</v>
      </c>
      <c r="P79" s="17">
        <f t="shared" si="65"/>
        <v>0</v>
      </c>
      <c r="T79" s="23"/>
      <c r="U79" s="23"/>
    </row>
    <row r="80" spans="2:21" x14ac:dyDescent="0.25">
      <c r="B80" s="4" t="s">
        <v>87</v>
      </c>
      <c r="C80" s="14" t="s">
        <v>88</v>
      </c>
      <c r="E80" s="17">
        <v>80000</v>
      </c>
      <c r="J80" s="17">
        <v>570000</v>
      </c>
      <c r="K80" s="17">
        <v>570000</v>
      </c>
      <c r="L80" s="17">
        <v>570000</v>
      </c>
      <c r="M80" s="17">
        <v>570000</v>
      </c>
      <c r="N80" s="17">
        <v>570000</v>
      </c>
      <c r="O80" s="17">
        <v>570000</v>
      </c>
      <c r="P80" s="17">
        <f t="shared" si="65"/>
        <v>3500000</v>
      </c>
      <c r="T80" s="23"/>
      <c r="U80" s="23"/>
    </row>
    <row r="81" spans="2:21" x14ac:dyDescent="0.25">
      <c r="B81" s="4" t="s">
        <v>89</v>
      </c>
      <c r="C81" s="14" t="s">
        <v>90</v>
      </c>
      <c r="P81" s="17">
        <f t="shared" si="65"/>
        <v>0</v>
      </c>
      <c r="T81" s="23"/>
      <c r="U81" s="23"/>
    </row>
    <row r="82" spans="2:21" ht="21" x14ac:dyDescent="0.25">
      <c r="B82" s="4" t="s">
        <v>91</v>
      </c>
      <c r="C82" s="14" t="s">
        <v>92</v>
      </c>
      <c r="D82" s="17">
        <v>50000</v>
      </c>
      <c r="E82" s="17">
        <v>50000</v>
      </c>
      <c r="F82" s="17">
        <v>50000</v>
      </c>
      <c r="G82" s="17">
        <v>50000</v>
      </c>
      <c r="H82" s="17">
        <v>50000</v>
      </c>
      <c r="I82" s="17">
        <v>50000</v>
      </c>
      <c r="J82" s="17">
        <v>50000</v>
      </c>
      <c r="K82" s="17">
        <v>50000</v>
      </c>
      <c r="L82" s="17">
        <v>50000</v>
      </c>
      <c r="M82" s="17">
        <v>50000</v>
      </c>
      <c r="N82" s="17">
        <v>50000</v>
      </c>
      <c r="O82" s="17">
        <v>50000</v>
      </c>
      <c r="P82" s="17">
        <f t="shared" si="65"/>
        <v>600000</v>
      </c>
      <c r="T82" s="23"/>
      <c r="U82" s="23"/>
    </row>
    <row r="83" spans="2:21" x14ac:dyDescent="0.25">
      <c r="B83" s="4" t="s">
        <v>243</v>
      </c>
      <c r="C83" s="14" t="s">
        <v>244</v>
      </c>
      <c r="P83" s="17">
        <f>SUM(D83:O83)</f>
        <v>0</v>
      </c>
      <c r="T83" s="23"/>
      <c r="U83" s="23"/>
    </row>
    <row r="84" spans="2:21" x14ac:dyDescent="0.25">
      <c r="B84" s="3" t="s">
        <v>79</v>
      </c>
      <c r="C84" s="13" t="s">
        <v>80</v>
      </c>
      <c r="D84" s="20">
        <f>SUM(D77:D83)</f>
        <v>297805.25</v>
      </c>
      <c r="E84" s="20">
        <f t="shared" ref="E84" si="66">SUM(E77:E83)</f>
        <v>627631.74</v>
      </c>
      <c r="F84" s="20">
        <f t="shared" ref="F84" si="67">SUM(F77:F83)</f>
        <v>1645610.5</v>
      </c>
      <c r="G84" s="20">
        <f t="shared" ref="G84" si="68">SUM(G77:G83)</f>
        <v>541163.75</v>
      </c>
      <c r="H84" s="20">
        <f t="shared" ref="H84" si="69">SUM(H77:H83)</f>
        <v>534280.63</v>
      </c>
      <c r="I84" s="20">
        <f t="shared" ref="I84" si="70">SUM(I77:I83)</f>
        <v>545000</v>
      </c>
      <c r="J84" s="20">
        <f t="shared" ref="J84" si="71">SUM(J77:J83)</f>
        <v>1115000</v>
      </c>
      <c r="K84" s="20">
        <f t="shared" ref="K84" si="72">SUM(K77:K83)</f>
        <v>1115000</v>
      </c>
      <c r="L84" s="20">
        <f t="shared" ref="L84" si="73">SUM(L77:L83)</f>
        <v>1115000</v>
      </c>
      <c r="M84" s="20">
        <f t="shared" ref="M84" si="74">SUM(M77:M83)</f>
        <v>1115000</v>
      </c>
      <c r="N84" s="20">
        <f t="shared" ref="N84" si="75">SUM(N77:N83)</f>
        <v>1115000</v>
      </c>
      <c r="O84" s="20">
        <f t="shared" ref="O84" si="76">SUM(O77:O83)</f>
        <v>1115000</v>
      </c>
      <c r="P84" s="20">
        <f>SUM(D84:O84)</f>
        <v>10881491.870000001</v>
      </c>
      <c r="Q84" s="22"/>
      <c r="T84" s="23"/>
      <c r="U84" s="23"/>
    </row>
    <row r="85" spans="2:21" x14ac:dyDescent="0.25">
      <c r="T85" s="23"/>
      <c r="U85" s="23"/>
    </row>
    <row r="86" spans="2:21" ht="21" x14ac:dyDescent="0.25">
      <c r="B86" s="3" t="s">
        <v>93</v>
      </c>
      <c r="C86" s="13" t="s">
        <v>94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T86" s="23"/>
      <c r="U86" s="23"/>
    </row>
    <row r="87" spans="2:21" x14ac:dyDescent="0.25">
      <c r="B87" s="4" t="s">
        <v>95</v>
      </c>
      <c r="C87" s="14" t="s">
        <v>96</v>
      </c>
      <c r="D87" s="17">
        <v>61435</v>
      </c>
      <c r="E87" s="17">
        <v>74925</v>
      </c>
      <c r="F87" s="17">
        <v>80215</v>
      </c>
      <c r="G87" s="17">
        <v>78400</v>
      </c>
      <c r="H87" s="17">
        <v>70070</v>
      </c>
      <c r="I87" s="17">
        <v>80000</v>
      </c>
      <c r="J87" s="17">
        <v>80000</v>
      </c>
      <c r="K87" s="17">
        <v>80000</v>
      </c>
      <c r="L87" s="17">
        <v>80000</v>
      </c>
      <c r="M87" s="17">
        <v>80000</v>
      </c>
      <c r="N87" s="17">
        <v>80000</v>
      </c>
      <c r="O87" s="17">
        <v>80000</v>
      </c>
      <c r="P87" s="17">
        <f t="shared" ref="P87:P118" si="77">SUM(D87:O87)</f>
        <v>925045</v>
      </c>
      <c r="T87" s="23"/>
      <c r="U87" s="23"/>
    </row>
    <row r="88" spans="2:21" x14ac:dyDescent="0.25">
      <c r="B88" s="4" t="s">
        <v>97</v>
      </c>
      <c r="C88" s="14" t="s">
        <v>98</v>
      </c>
      <c r="D88" s="17">
        <v>352763.76</v>
      </c>
      <c r="E88" s="17">
        <v>96786.13</v>
      </c>
      <c r="F88" s="17">
        <v>338096.28</v>
      </c>
      <c r="G88" s="17">
        <v>353970.65</v>
      </c>
      <c r="H88" s="17">
        <v>419371.45</v>
      </c>
      <c r="I88" s="17">
        <v>350000</v>
      </c>
      <c r="J88" s="17">
        <v>350000</v>
      </c>
      <c r="K88" s="17">
        <v>350000</v>
      </c>
      <c r="L88" s="17">
        <v>350000</v>
      </c>
      <c r="M88" s="17">
        <v>350000</v>
      </c>
      <c r="N88" s="17">
        <v>350000</v>
      </c>
      <c r="O88" s="17">
        <v>350000</v>
      </c>
      <c r="P88" s="17">
        <f t="shared" si="77"/>
        <v>4010988.27</v>
      </c>
      <c r="T88" s="23"/>
      <c r="U88" s="23"/>
    </row>
    <row r="89" spans="2:21" x14ac:dyDescent="0.25">
      <c r="B89" s="4" t="s">
        <v>99</v>
      </c>
      <c r="C89" s="14" t="s">
        <v>100</v>
      </c>
      <c r="D89" s="17">
        <v>27285</v>
      </c>
      <c r="E89" s="17">
        <v>0</v>
      </c>
      <c r="F89" s="17">
        <v>34222</v>
      </c>
      <c r="G89" s="17">
        <v>143974</v>
      </c>
      <c r="H89" s="17">
        <v>2618</v>
      </c>
      <c r="I89" s="17">
        <v>35000</v>
      </c>
      <c r="J89" s="17">
        <v>35000</v>
      </c>
      <c r="K89" s="17">
        <v>35000</v>
      </c>
      <c r="L89" s="17">
        <v>35000</v>
      </c>
      <c r="M89" s="17">
        <v>35000</v>
      </c>
      <c r="N89" s="17">
        <v>35000</v>
      </c>
      <c r="O89" s="17">
        <v>35000</v>
      </c>
      <c r="P89" s="17">
        <f t="shared" si="77"/>
        <v>453099</v>
      </c>
      <c r="T89" s="23"/>
      <c r="U89" s="23"/>
    </row>
    <row r="90" spans="2:21" x14ac:dyDescent="0.25">
      <c r="B90" s="4" t="s">
        <v>101</v>
      </c>
      <c r="C90" s="14" t="s">
        <v>102</v>
      </c>
      <c r="D90" s="17">
        <v>192540.7</v>
      </c>
      <c r="E90" s="17">
        <v>0</v>
      </c>
      <c r="F90" s="17">
        <v>76290.929999999993</v>
      </c>
      <c r="G90" s="17">
        <v>0</v>
      </c>
      <c r="H90" s="17">
        <v>33900</v>
      </c>
      <c r="I90" s="17">
        <v>70000</v>
      </c>
      <c r="J90" s="17">
        <v>70000</v>
      </c>
      <c r="K90" s="17">
        <v>70000</v>
      </c>
      <c r="L90" s="17">
        <v>70000</v>
      </c>
      <c r="M90" s="17">
        <v>70000</v>
      </c>
      <c r="N90" s="17">
        <v>70000</v>
      </c>
      <c r="O90" s="17">
        <v>70000</v>
      </c>
      <c r="P90" s="17">
        <f t="shared" si="77"/>
        <v>792731.63</v>
      </c>
      <c r="T90" s="23"/>
      <c r="U90" s="23"/>
    </row>
    <row r="91" spans="2:21" x14ac:dyDescent="0.25">
      <c r="B91" s="4" t="s">
        <v>103</v>
      </c>
      <c r="C91" s="14" t="s">
        <v>104</v>
      </c>
      <c r="P91" s="17">
        <f t="shared" si="77"/>
        <v>0</v>
      </c>
      <c r="T91" s="23"/>
      <c r="U91" s="23"/>
    </row>
    <row r="92" spans="2:21" x14ac:dyDescent="0.25">
      <c r="B92" s="4" t="s">
        <v>105</v>
      </c>
      <c r="C92" s="14" t="s">
        <v>106</v>
      </c>
      <c r="D92" s="17">
        <v>154862.53</v>
      </c>
      <c r="E92" s="17">
        <v>149792.37</v>
      </c>
      <c r="F92" s="17">
        <v>148951.39000000001</v>
      </c>
      <c r="G92" s="17">
        <v>91992.1</v>
      </c>
      <c r="H92" s="17">
        <v>79941.08</v>
      </c>
      <c r="I92" s="17">
        <v>98000</v>
      </c>
      <c r="J92" s="17">
        <v>98000</v>
      </c>
      <c r="K92" s="17">
        <v>98000</v>
      </c>
      <c r="L92" s="17">
        <v>98000</v>
      </c>
      <c r="M92" s="17">
        <v>98000</v>
      </c>
      <c r="N92" s="17">
        <v>98000</v>
      </c>
      <c r="O92" s="17">
        <v>98000</v>
      </c>
      <c r="P92" s="17">
        <f t="shared" si="77"/>
        <v>1311539.47</v>
      </c>
      <c r="T92" s="23"/>
      <c r="U92" s="23"/>
    </row>
    <row r="93" spans="2:21" x14ac:dyDescent="0.25">
      <c r="B93" s="4" t="s">
        <v>107</v>
      </c>
      <c r="C93" s="14" t="s">
        <v>108</v>
      </c>
      <c r="P93" s="17">
        <f t="shared" si="77"/>
        <v>0</v>
      </c>
      <c r="T93" s="23"/>
      <c r="U93" s="23"/>
    </row>
    <row r="94" spans="2:21" x14ac:dyDescent="0.25">
      <c r="B94" s="4" t="s">
        <v>109</v>
      </c>
      <c r="C94" s="14" t="s">
        <v>110</v>
      </c>
      <c r="D94" s="18">
        <v>52780</v>
      </c>
      <c r="E94" s="18">
        <v>37000</v>
      </c>
      <c r="F94" s="18">
        <v>70325</v>
      </c>
      <c r="G94" s="18">
        <v>78025</v>
      </c>
      <c r="H94" s="17">
        <v>77500</v>
      </c>
      <c r="I94" s="17">
        <v>78000</v>
      </c>
      <c r="J94" s="17">
        <v>78000</v>
      </c>
      <c r="K94" s="17">
        <v>78000</v>
      </c>
      <c r="L94" s="17">
        <v>78000</v>
      </c>
      <c r="M94" s="17">
        <v>78000</v>
      </c>
      <c r="N94" s="17">
        <v>78000</v>
      </c>
      <c r="O94" s="17">
        <v>78000</v>
      </c>
      <c r="P94" s="17">
        <f t="shared" si="77"/>
        <v>861630</v>
      </c>
      <c r="T94" s="23"/>
      <c r="U94" s="23"/>
    </row>
    <row r="95" spans="2:21" x14ac:dyDescent="0.25">
      <c r="B95" s="4" t="s">
        <v>111</v>
      </c>
      <c r="C95" s="14" t="s">
        <v>112</v>
      </c>
      <c r="D95" s="18">
        <v>161875.12</v>
      </c>
      <c r="E95" s="18">
        <v>130478.28</v>
      </c>
      <c r="F95" s="18">
        <v>106497.53</v>
      </c>
      <c r="G95" s="18">
        <v>152204.01999999999</v>
      </c>
      <c r="H95" s="17">
        <v>93054.31</v>
      </c>
      <c r="I95" s="17">
        <v>90000</v>
      </c>
      <c r="J95" s="17">
        <v>90000</v>
      </c>
      <c r="K95" s="17">
        <v>90000</v>
      </c>
      <c r="L95" s="17">
        <v>90000</v>
      </c>
      <c r="M95" s="17">
        <v>90000</v>
      </c>
      <c r="N95" s="17">
        <v>90000</v>
      </c>
      <c r="O95" s="17">
        <v>90000</v>
      </c>
      <c r="P95" s="17">
        <f t="shared" si="77"/>
        <v>1274109.26</v>
      </c>
      <c r="T95" s="23"/>
      <c r="U95" s="23"/>
    </row>
    <row r="96" spans="2:21" x14ac:dyDescent="0.25">
      <c r="B96" s="4" t="s">
        <v>113</v>
      </c>
      <c r="C96" s="14" t="s">
        <v>114</v>
      </c>
      <c r="D96" s="18">
        <v>1015654.22</v>
      </c>
      <c r="E96" s="18">
        <v>1175150</v>
      </c>
      <c r="F96" s="18">
        <v>1002354.22</v>
      </c>
      <c r="G96" s="18">
        <v>881683.2</v>
      </c>
      <c r="H96" s="17">
        <v>686077.12</v>
      </c>
      <c r="I96" s="17">
        <f t="shared" ref="I96:O96" si="78">1250*620</f>
        <v>775000</v>
      </c>
      <c r="J96" s="17">
        <f t="shared" si="78"/>
        <v>775000</v>
      </c>
      <c r="K96" s="17">
        <f t="shared" si="78"/>
        <v>775000</v>
      </c>
      <c r="L96" s="17">
        <f t="shared" si="78"/>
        <v>775000</v>
      </c>
      <c r="M96" s="17">
        <f t="shared" si="78"/>
        <v>775000</v>
      </c>
      <c r="N96" s="17">
        <f t="shared" si="78"/>
        <v>775000</v>
      </c>
      <c r="O96" s="17">
        <f t="shared" si="78"/>
        <v>775000</v>
      </c>
      <c r="P96" s="17">
        <f t="shared" si="77"/>
        <v>10185918.76</v>
      </c>
      <c r="T96" s="23"/>
      <c r="U96" s="23"/>
    </row>
    <row r="97" spans="2:21" x14ac:dyDescent="0.25">
      <c r="B97" s="4" t="s">
        <v>258</v>
      </c>
      <c r="C97" s="2" t="s">
        <v>259</v>
      </c>
      <c r="D97" s="18"/>
      <c r="E97" s="18"/>
      <c r="F97" s="18"/>
      <c r="G97" s="18">
        <v>70000</v>
      </c>
      <c r="P97" s="17">
        <f t="shared" si="77"/>
        <v>70000</v>
      </c>
      <c r="T97" s="23"/>
      <c r="U97" s="23"/>
    </row>
    <row r="98" spans="2:21" x14ac:dyDescent="0.25">
      <c r="B98" s="4" t="s">
        <v>115</v>
      </c>
      <c r="C98" s="14" t="s">
        <v>116</v>
      </c>
      <c r="D98" s="17">
        <v>561</v>
      </c>
      <c r="P98" s="17">
        <f t="shared" si="77"/>
        <v>561</v>
      </c>
      <c r="T98" s="23"/>
      <c r="U98" s="23"/>
    </row>
    <row r="99" spans="2:21" x14ac:dyDescent="0.25">
      <c r="B99" s="4" t="s">
        <v>117</v>
      </c>
      <c r="C99" s="14" t="s">
        <v>118</v>
      </c>
      <c r="P99" s="17">
        <f t="shared" si="77"/>
        <v>0</v>
      </c>
      <c r="T99" s="23"/>
      <c r="U99" s="23"/>
    </row>
    <row r="100" spans="2:21" x14ac:dyDescent="0.25">
      <c r="B100" s="4" t="s">
        <v>119</v>
      </c>
      <c r="C100" s="14" t="s">
        <v>120</v>
      </c>
      <c r="D100" s="17">
        <v>71500</v>
      </c>
      <c r="E100" s="17">
        <v>73215</v>
      </c>
      <c r="F100" s="17">
        <v>61117</v>
      </c>
      <c r="H100" s="17">
        <v>80005</v>
      </c>
      <c r="I100" s="17">
        <v>68000</v>
      </c>
      <c r="J100" s="17">
        <v>68000</v>
      </c>
      <c r="K100" s="17">
        <v>68000</v>
      </c>
      <c r="L100" s="17">
        <v>68000</v>
      </c>
      <c r="M100" s="17">
        <v>68000</v>
      </c>
      <c r="N100" s="17">
        <v>68000</v>
      </c>
      <c r="O100" s="17">
        <v>68000</v>
      </c>
      <c r="P100" s="17">
        <f t="shared" si="77"/>
        <v>761837</v>
      </c>
      <c r="T100" s="23"/>
      <c r="U100" s="23"/>
    </row>
    <row r="101" spans="2:21" ht="21" x14ac:dyDescent="0.25">
      <c r="B101" s="4" t="s">
        <v>121</v>
      </c>
      <c r="C101" s="14" t="s">
        <v>122</v>
      </c>
      <c r="D101" s="17">
        <v>9080.17</v>
      </c>
      <c r="E101" s="17">
        <v>24767.64</v>
      </c>
      <c r="F101" s="17">
        <v>29820.799999999999</v>
      </c>
      <c r="G101" s="17">
        <v>15687.47</v>
      </c>
      <c r="H101" s="17">
        <v>15687.47</v>
      </c>
      <c r="I101" s="17">
        <v>23000</v>
      </c>
      <c r="J101" s="17">
        <v>23000</v>
      </c>
      <c r="K101" s="17">
        <v>23000</v>
      </c>
      <c r="L101" s="17">
        <v>23000</v>
      </c>
      <c r="M101" s="17">
        <v>23000</v>
      </c>
      <c r="N101" s="17">
        <v>23000</v>
      </c>
      <c r="O101" s="17">
        <v>23000</v>
      </c>
      <c r="P101" s="17">
        <f t="shared" si="77"/>
        <v>256043.55</v>
      </c>
      <c r="T101" s="23"/>
      <c r="U101" s="23"/>
    </row>
    <row r="102" spans="2:21" x14ac:dyDescent="0.25">
      <c r="B102" s="4" t="s">
        <v>123</v>
      </c>
      <c r="C102" s="14" t="s">
        <v>124</v>
      </c>
      <c r="F102" s="17">
        <v>171252.77</v>
      </c>
      <c r="G102" s="17">
        <v>25986.6</v>
      </c>
      <c r="H102" s="17">
        <v>26246.92</v>
      </c>
      <c r="I102" s="17">
        <v>45000</v>
      </c>
      <c r="J102" s="17">
        <v>45000</v>
      </c>
      <c r="K102" s="17">
        <v>45000</v>
      </c>
      <c r="L102" s="17">
        <v>45000</v>
      </c>
      <c r="M102" s="17">
        <v>45000</v>
      </c>
      <c r="N102" s="17">
        <v>45000</v>
      </c>
      <c r="O102" s="17">
        <v>45000</v>
      </c>
      <c r="P102" s="17">
        <f t="shared" si="77"/>
        <v>538486.29</v>
      </c>
      <c r="T102" s="23"/>
      <c r="U102" s="23"/>
    </row>
    <row r="103" spans="2:21" x14ac:dyDescent="0.25">
      <c r="B103" s="4" t="s">
        <v>125</v>
      </c>
      <c r="C103" s="14" t="s">
        <v>126</v>
      </c>
      <c r="D103" s="17">
        <v>26175</v>
      </c>
      <c r="H103" s="17">
        <v>14810</v>
      </c>
      <c r="I103" s="17">
        <v>100000</v>
      </c>
      <c r="J103" s="17">
        <v>100000</v>
      </c>
      <c r="K103" s="17">
        <v>100000</v>
      </c>
      <c r="L103" s="17">
        <v>100000</v>
      </c>
      <c r="M103" s="17">
        <v>100000</v>
      </c>
      <c r="N103" s="17">
        <v>100000</v>
      </c>
      <c r="O103" s="17">
        <v>100000</v>
      </c>
      <c r="P103" s="17">
        <f t="shared" si="77"/>
        <v>740985</v>
      </c>
      <c r="T103" s="23"/>
      <c r="U103" s="23"/>
    </row>
    <row r="104" spans="2:21" ht="21" x14ac:dyDescent="0.25">
      <c r="B104" s="4" t="s">
        <v>127</v>
      </c>
      <c r="C104" s="14" t="s">
        <v>128</v>
      </c>
      <c r="D104" s="17">
        <v>89914.1</v>
      </c>
      <c r="E104" s="17">
        <v>91739.3</v>
      </c>
      <c r="F104" s="17">
        <v>91739.3</v>
      </c>
      <c r="G104" s="17">
        <v>91739.3</v>
      </c>
      <c r="H104" s="17">
        <v>169139.3</v>
      </c>
      <c r="I104" s="17">
        <v>93000</v>
      </c>
      <c r="J104" s="17">
        <v>93000</v>
      </c>
      <c r="K104" s="17">
        <v>93000</v>
      </c>
      <c r="L104" s="17">
        <v>93000</v>
      </c>
      <c r="M104" s="17">
        <v>93000</v>
      </c>
      <c r="N104" s="17">
        <v>93000</v>
      </c>
      <c r="O104" s="17">
        <v>93000</v>
      </c>
      <c r="P104" s="17">
        <f t="shared" si="77"/>
        <v>1185271.3</v>
      </c>
      <c r="T104" s="23"/>
      <c r="U104" s="23"/>
    </row>
    <row r="105" spans="2:21" x14ac:dyDescent="0.25">
      <c r="B105" s="4" t="s">
        <v>129</v>
      </c>
      <c r="C105" s="14" t="s">
        <v>130</v>
      </c>
      <c r="F105" s="17">
        <v>4750</v>
      </c>
      <c r="I105" s="17">
        <v>25000</v>
      </c>
      <c r="J105" s="17">
        <v>25000</v>
      </c>
      <c r="K105" s="17">
        <v>25000</v>
      </c>
      <c r="L105" s="17">
        <v>25000</v>
      </c>
      <c r="M105" s="17">
        <v>25000</v>
      </c>
      <c r="N105" s="17">
        <v>25000</v>
      </c>
      <c r="O105" s="17">
        <v>25000</v>
      </c>
      <c r="P105" s="17">
        <f t="shared" si="77"/>
        <v>179750</v>
      </c>
      <c r="T105" s="23"/>
      <c r="U105" s="23"/>
    </row>
    <row r="106" spans="2:21" ht="21" x14ac:dyDescent="0.25">
      <c r="B106" s="4" t="s">
        <v>131</v>
      </c>
      <c r="C106" s="14" t="s">
        <v>132</v>
      </c>
      <c r="D106" s="17">
        <v>67550.48</v>
      </c>
      <c r="E106" s="17">
        <v>67550.48</v>
      </c>
      <c r="F106" s="17">
        <v>136026.53</v>
      </c>
      <c r="G106" s="17">
        <v>67550.48</v>
      </c>
      <c r="H106" s="17">
        <v>67550.48</v>
      </c>
      <c r="I106" s="17">
        <v>70000</v>
      </c>
      <c r="J106" s="17">
        <v>70000</v>
      </c>
      <c r="K106" s="17">
        <v>70000</v>
      </c>
      <c r="L106" s="17">
        <v>70000</v>
      </c>
      <c r="M106" s="17">
        <v>70000</v>
      </c>
      <c r="N106" s="17">
        <v>70000</v>
      </c>
      <c r="O106" s="17">
        <v>70000</v>
      </c>
      <c r="P106" s="17">
        <f t="shared" si="77"/>
        <v>896228.45</v>
      </c>
      <c r="T106" s="23"/>
      <c r="U106" s="23"/>
    </row>
    <row r="107" spans="2:21" ht="21" x14ac:dyDescent="0.25">
      <c r="B107" s="4" t="s">
        <v>133</v>
      </c>
      <c r="C107" s="14" t="s">
        <v>134</v>
      </c>
      <c r="P107" s="17">
        <f t="shared" si="77"/>
        <v>0</v>
      </c>
      <c r="T107" s="23"/>
      <c r="U107" s="23"/>
    </row>
    <row r="108" spans="2:21" ht="21" x14ac:dyDescent="0.25">
      <c r="B108" s="4" t="s">
        <v>135</v>
      </c>
      <c r="C108" s="14" t="s">
        <v>136</v>
      </c>
      <c r="D108" s="18">
        <v>57500</v>
      </c>
      <c r="E108" s="18">
        <v>57500</v>
      </c>
      <c r="F108" s="18">
        <v>57500</v>
      </c>
      <c r="G108" s="18">
        <v>174240</v>
      </c>
      <c r="H108" s="17">
        <v>80500</v>
      </c>
      <c r="I108" s="17">
        <v>60000</v>
      </c>
      <c r="J108" s="17">
        <v>62000</v>
      </c>
      <c r="K108" s="17">
        <v>62000</v>
      </c>
      <c r="L108" s="17">
        <v>62000</v>
      </c>
      <c r="M108" s="17">
        <v>62000</v>
      </c>
      <c r="N108" s="17">
        <v>62000</v>
      </c>
      <c r="O108" s="17">
        <v>62000</v>
      </c>
      <c r="P108" s="17">
        <f t="shared" si="77"/>
        <v>859240</v>
      </c>
      <c r="T108" s="23"/>
      <c r="U108" s="23"/>
    </row>
    <row r="109" spans="2:21" ht="21" x14ac:dyDescent="0.25">
      <c r="B109" s="4" t="s">
        <v>137</v>
      </c>
      <c r="C109" s="14" t="s">
        <v>138</v>
      </c>
      <c r="D109" s="18">
        <v>98325</v>
      </c>
      <c r="E109" s="18">
        <v>106006</v>
      </c>
      <c r="F109" s="18">
        <v>56691</v>
      </c>
      <c r="G109" s="18">
        <v>0</v>
      </c>
      <c r="H109" s="17">
        <v>99527</v>
      </c>
      <c r="I109" s="17">
        <v>70000</v>
      </c>
      <c r="J109" s="17">
        <v>226000</v>
      </c>
      <c r="K109" s="17">
        <v>226000</v>
      </c>
      <c r="L109" s="17">
        <v>226000</v>
      </c>
      <c r="M109" s="17">
        <v>226000</v>
      </c>
      <c r="N109" s="17">
        <v>226000</v>
      </c>
      <c r="O109" s="17">
        <v>226000</v>
      </c>
      <c r="P109" s="17">
        <f t="shared" si="77"/>
        <v>1786549</v>
      </c>
      <c r="T109" s="23"/>
      <c r="U109" s="23"/>
    </row>
    <row r="110" spans="2:21" x14ac:dyDescent="0.25">
      <c r="B110" s="4" t="s">
        <v>139</v>
      </c>
      <c r="C110" s="14" t="s">
        <v>140</v>
      </c>
      <c r="D110" s="18">
        <v>138000</v>
      </c>
      <c r="E110" s="18">
        <v>155250</v>
      </c>
      <c r="F110" s="18">
        <v>155250</v>
      </c>
      <c r="G110" s="18">
        <v>0</v>
      </c>
      <c r="H110" s="17">
        <v>141664</v>
      </c>
      <c r="I110" s="17">
        <v>150000</v>
      </c>
      <c r="J110" s="17">
        <v>432000</v>
      </c>
      <c r="K110" s="17">
        <v>432000</v>
      </c>
      <c r="L110" s="17">
        <v>432000</v>
      </c>
      <c r="M110" s="17">
        <v>432000</v>
      </c>
      <c r="N110" s="17">
        <v>432000</v>
      </c>
      <c r="O110" s="17">
        <v>432000</v>
      </c>
      <c r="P110" s="17">
        <f t="shared" si="77"/>
        <v>3332164</v>
      </c>
      <c r="T110" s="23"/>
      <c r="U110" s="23"/>
    </row>
    <row r="111" spans="2:21" ht="21" x14ac:dyDescent="0.25">
      <c r="B111" s="4" t="s">
        <v>141</v>
      </c>
      <c r="C111" s="14" t="s">
        <v>142</v>
      </c>
      <c r="D111" s="18">
        <v>14505.61</v>
      </c>
      <c r="E111" s="18">
        <v>12985.61</v>
      </c>
      <c r="F111" s="18">
        <v>0</v>
      </c>
      <c r="G111" s="18">
        <v>0</v>
      </c>
      <c r="I111" s="17">
        <v>15000</v>
      </c>
      <c r="J111" s="17">
        <v>15000</v>
      </c>
      <c r="K111" s="17">
        <v>15000</v>
      </c>
      <c r="L111" s="17">
        <v>15000</v>
      </c>
      <c r="M111" s="17">
        <v>15000</v>
      </c>
      <c r="N111" s="17">
        <v>15000</v>
      </c>
      <c r="O111" s="17">
        <v>15000</v>
      </c>
      <c r="P111" s="17">
        <f t="shared" si="77"/>
        <v>132491.22</v>
      </c>
      <c r="T111" s="23"/>
      <c r="U111" s="23"/>
    </row>
    <row r="112" spans="2:21" ht="21" x14ac:dyDescent="0.25">
      <c r="B112" s="4" t="s">
        <v>143</v>
      </c>
      <c r="C112" s="14" t="s">
        <v>144</v>
      </c>
      <c r="D112" s="18"/>
      <c r="E112" s="18"/>
      <c r="F112" s="18"/>
      <c r="G112" s="18"/>
      <c r="P112" s="17">
        <f t="shared" si="77"/>
        <v>0</v>
      </c>
      <c r="T112" s="23"/>
      <c r="U112" s="23"/>
    </row>
    <row r="113" spans="2:21" x14ac:dyDescent="0.25">
      <c r="B113" s="4" t="s">
        <v>145</v>
      </c>
      <c r="C113" s="14" t="s">
        <v>146</v>
      </c>
      <c r="P113" s="17">
        <f t="shared" si="77"/>
        <v>0</v>
      </c>
      <c r="T113" s="23"/>
      <c r="U113" s="23"/>
    </row>
    <row r="114" spans="2:21" x14ac:dyDescent="0.25">
      <c r="B114" s="4" t="s">
        <v>147</v>
      </c>
      <c r="C114" s="14" t="s">
        <v>148</v>
      </c>
      <c r="D114" s="18">
        <v>13482.42</v>
      </c>
      <c r="E114" s="18">
        <v>13482.42</v>
      </c>
      <c r="F114" s="18">
        <v>13482.42</v>
      </c>
      <c r="G114" s="18">
        <v>13482.42</v>
      </c>
      <c r="H114" s="18">
        <v>13482.42</v>
      </c>
      <c r="I114" s="18">
        <v>13482.42</v>
      </c>
      <c r="J114" s="18">
        <v>13482.42</v>
      </c>
      <c r="K114" s="18">
        <v>13482.42</v>
      </c>
      <c r="L114" s="18">
        <v>13482.42</v>
      </c>
      <c r="M114" s="18">
        <v>13482.42</v>
      </c>
      <c r="N114" s="18">
        <v>13482.42</v>
      </c>
      <c r="O114" s="18">
        <v>13482.42</v>
      </c>
      <c r="P114" s="17">
        <f t="shared" si="77"/>
        <v>161789.04000000004</v>
      </c>
      <c r="T114" s="23"/>
      <c r="U114" s="23"/>
    </row>
    <row r="115" spans="2:21" x14ac:dyDescent="0.25">
      <c r="B115" s="4" t="s">
        <v>149</v>
      </c>
      <c r="C115" s="14" t="s">
        <v>150</v>
      </c>
      <c r="D115" s="18">
        <v>67292.5</v>
      </c>
      <c r="E115" s="18">
        <v>67575.199999999997</v>
      </c>
      <c r="F115" s="18">
        <v>67073.600000000006</v>
      </c>
      <c r="G115" s="18">
        <v>66259.600000000006</v>
      </c>
      <c r="H115" s="17">
        <v>65879</v>
      </c>
      <c r="I115" s="17">
        <v>65000</v>
      </c>
      <c r="J115" s="17">
        <v>65000</v>
      </c>
      <c r="K115" s="17">
        <v>65000</v>
      </c>
      <c r="L115" s="17">
        <v>65000</v>
      </c>
      <c r="M115" s="17">
        <v>65000</v>
      </c>
      <c r="N115" s="17">
        <v>65000</v>
      </c>
      <c r="O115" s="17">
        <v>65000</v>
      </c>
      <c r="P115" s="17">
        <f t="shared" si="77"/>
        <v>789079.9</v>
      </c>
      <c r="T115" s="23"/>
      <c r="U115" s="23"/>
    </row>
    <row r="116" spans="2:21" x14ac:dyDescent="0.25">
      <c r="B116" s="4" t="s">
        <v>151</v>
      </c>
      <c r="C116" s="14" t="s">
        <v>152</v>
      </c>
      <c r="D116" s="18"/>
      <c r="E116" s="18"/>
      <c r="F116" s="18">
        <v>254250</v>
      </c>
      <c r="G116" s="18">
        <v>0</v>
      </c>
      <c r="P116" s="17">
        <f t="shared" si="77"/>
        <v>254250</v>
      </c>
      <c r="T116" s="23"/>
      <c r="U116" s="23"/>
    </row>
    <row r="117" spans="2:21" x14ac:dyDescent="0.25">
      <c r="B117" s="4" t="s">
        <v>256</v>
      </c>
      <c r="C117" s="2" t="s">
        <v>257</v>
      </c>
      <c r="D117" s="18"/>
      <c r="E117" s="18"/>
      <c r="F117" s="18"/>
      <c r="G117" s="18">
        <v>607401.9</v>
      </c>
      <c r="H117" s="17">
        <v>336800.4</v>
      </c>
      <c r="P117" s="17">
        <f t="shared" si="77"/>
        <v>944202.3</v>
      </c>
      <c r="T117" s="23"/>
      <c r="U117" s="23"/>
    </row>
    <row r="118" spans="2:21" ht="21" x14ac:dyDescent="0.25">
      <c r="B118" s="4" t="s">
        <v>153</v>
      </c>
      <c r="C118" s="14" t="s">
        <v>154</v>
      </c>
      <c r="P118" s="17">
        <f t="shared" si="77"/>
        <v>0</v>
      </c>
      <c r="T118" s="23"/>
      <c r="U118" s="23"/>
    </row>
    <row r="119" spans="2:21" x14ac:dyDescent="0.25">
      <c r="B119" s="4" t="s">
        <v>155</v>
      </c>
      <c r="C119" s="14" t="s">
        <v>156</v>
      </c>
      <c r="D119" s="18">
        <v>40917.35</v>
      </c>
      <c r="I119" s="17">
        <v>41000</v>
      </c>
      <c r="J119" s="17">
        <v>41000</v>
      </c>
      <c r="K119" s="17">
        <v>41000</v>
      </c>
      <c r="L119" s="17">
        <v>41000</v>
      </c>
      <c r="M119" s="17">
        <v>41000</v>
      </c>
      <c r="N119" s="17">
        <v>41000</v>
      </c>
      <c r="O119" s="17">
        <v>41000</v>
      </c>
      <c r="P119" s="17">
        <f>SUM(D119:O119)</f>
        <v>327917.34999999998</v>
      </c>
      <c r="T119" s="23"/>
      <c r="U119" s="23"/>
    </row>
    <row r="120" spans="2:21" ht="21" x14ac:dyDescent="0.25">
      <c r="B120" s="3" t="s">
        <v>93</v>
      </c>
      <c r="C120" s="13" t="s">
        <v>94</v>
      </c>
      <c r="D120" s="20">
        <f>SUM(D87:D119)</f>
        <v>2713999.96</v>
      </c>
      <c r="E120" s="20">
        <f t="shared" ref="E120:O120" si="79">SUM(E87:E119)</f>
        <v>2334203.4300000002</v>
      </c>
      <c r="F120" s="20">
        <f t="shared" si="79"/>
        <v>2955905.7699999996</v>
      </c>
      <c r="G120" s="20">
        <f t="shared" si="79"/>
        <v>2912596.74</v>
      </c>
      <c r="H120" s="20">
        <f>SUM(H87:H119)</f>
        <v>2573823.9499999997</v>
      </c>
      <c r="I120" s="20">
        <f t="shared" si="79"/>
        <v>2414482.42</v>
      </c>
      <c r="J120" s="20">
        <f t="shared" si="79"/>
        <v>2854482.42</v>
      </c>
      <c r="K120" s="20">
        <f t="shared" si="79"/>
        <v>2854482.42</v>
      </c>
      <c r="L120" s="20">
        <f t="shared" si="79"/>
        <v>2854482.42</v>
      </c>
      <c r="M120" s="20">
        <f t="shared" si="79"/>
        <v>2854482.42</v>
      </c>
      <c r="N120" s="20">
        <f t="shared" si="79"/>
        <v>2854482.42</v>
      </c>
      <c r="O120" s="20">
        <f t="shared" si="79"/>
        <v>2854482.42</v>
      </c>
      <c r="P120" s="20">
        <f>SUM(D120:O120)</f>
        <v>33031906.790000007</v>
      </c>
      <c r="Q120" s="22"/>
      <c r="T120" s="23"/>
      <c r="U120" s="23"/>
    </row>
    <row r="121" spans="2:21" x14ac:dyDescent="0.25">
      <c r="T121" s="23"/>
      <c r="U121" s="23"/>
    </row>
    <row r="122" spans="2:21" ht="21" x14ac:dyDescent="0.25">
      <c r="B122" s="3" t="s">
        <v>157</v>
      </c>
      <c r="C122" s="13" t="s">
        <v>158</v>
      </c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T122" s="23"/>
      <c r="U122" s="23"/>
    </row>
    <row r="123" spans="2:21" x14ac:dyDescent="0.25">
      <c r="B123" s="4" t="s">
        <v>159</v>
      </c>
      <c r="C123" s="14" t="s">
        <v>160</v>
      </c>
      <c r="D123" s="18">
        <v>53500</v>
      </c>
      <c r="E123" s="18">
        <v>57500</v>
      </c>
      <c r="F123" s="18">
        <v>57500</v>
      </c>
      <c r="G123" s="18">
        <v>0</v>
      </c>
      <c r="H123" s="17">
        <v>103500</v>
      </c>
      <c r="I123" s="17">
        <v>60000</v>
      </c>
      <c r="P123" s="17">
        <f t="shared" ref="P123:P126" si="80">SUM(D123:O123)</f>
        <v>332000</v>
      </c>
      <c r="T123" s="23"/>
      <c r="U123" s="23"/>
    </row>
    <row r="124" spans="2:21" x14ac:dyDescent="0.25">
      <c r="B124" s="4" t="s">
        <v>161</v>
      </c>
      <c r="C124" s="14" t="s">
        <v>162</v>
      </c>
      <c r="D124" s="18">
        <v>2000</v>
      </c>
      <c r="E124" s="18">
        <v>2000</v>
      </c>
      <c r="F124" s="18">
        <v>0</v>
      </c>
      <c r="G124" s="18">
        <v>0</v>
      </c>
      <c r="H124" s="17">
        <v>0</v>
      </c>
      <c r="I124" s="17">
        <v>2500</v>
      </c>
      <c r="P124" s="17">
        <f t="shared" si="80"/>
        <v>6500</v>
      </c>
      <c r="T124" s="23"/>
      <c r="U124" s="23"/>
    </row>
    <row r="125" spans="2:21" x14ac:dyDescent="0.25">
      <c r="B125" s="4" t="s">
        <v>163</v>
      </c>
      <c r="C125" s="14" t="s">
        <v>164</v>
      </c>
      <c r="D125" s="18">
        <v>36412</v>
      </c>
      <c r="E125" s="18">
        <v>42239</v>
      </c>
      <c r="F125" s="18">
        <v>44253</v>
      </c>
      <c r="G125" s="18">
        <v>0</v>
      </c>
      <c r="H125" s="17">
        <v>82688</v>
      </c>
      <c r="I125" s="17">
        <v>45000</v>
      </c>
      <c r="P125" s="17">
        <f t="shared" si="80"/>
        <v>250592</v>
      </c>
      <c r="T125" s="23"/>
      <c r="U125" s="23"/>
    </row>
    <row r="126" spans="2:21" x14ac:dyDescent="0.25">
      <c r="B126" s="4" t="s">
        <v>165</v>
      </c>
      <c r="C126" s="14" t="s">
        <v>166</v>
      </c>
      <c r="D126" s="18">
        <v>155250</v>
      </c>
      <c r="E126" s="18">
        <v>155250</v>
      </c>
      <c r="F126" s="18">
        <v>155250</v>
      </c>
      <c r="G126" s="18">
        <v>199260</v>
      </c>
      <c r="I126" s="17">
        <v>160000</v>
      </c>
      <c r="P126" s="17">
        <f t="shared" si="80"/>
        <v>825010</v>
      </c>
      <c r="T126" s="23"/>
      <c r="U126" s="23"/>
    </row>
    <row r="127" spans="2:21" x14ac:dyDescent="0.25">
      <c r="B127" s="4" t="s">
        <v>167</v>
      </c>
      <c r="C127" s="14" t="s">
        <v>168</v>
      </c>
      <c r="D127" s="18">
        <v>45000</v>
      </c>
      <c r="E127" s="18">
        <v>60000</v>
      </c>
      <c r="F127" s="18">
        <v>60000</v>
      </c>
      <c r="G127" s="18">
        <v>0</v>
      </c>
      <c r="H127" s="17">
        <v>75000</v>
      </c>
      <c r="I127" s="17">
        <v>60000</v>
      </c>
      <c r="J127" s="17">
        <v>91500</v>
      </c>
      <c r="K127" s="17">
        <v>91500</v>
      </c>
      <c r="L127" s="17">
        <v>91500</v>
      </c>
      <c r="M127" s="17">
        <v>91500</v>
      </c>
      <c r="N127" s="17">
        <v>91500</v>
      </c>
      <c r="O127" s="17">
        <v>91500</v>
      </c>
      <c r="P127" s="17">
        <f>SUM(D127:O127)</f>
        <v>849000</v>
      </c>
      <c r="T127" s="23"/>
      <c r="U127" s="23"/>
    </row>
    <row r="128" spans="2:21" ht="21" x14ac:dyDescent="0.25">
      <c r="B128" s="3" t="s">
        <v>157</v>
      </c>
      <c r="C128" s="13" t="s">
        <v>158</v>
      </c>
      <c r="D128" s="20">
        <f>SUM(D123:D127)</f>
        <v>292162</v>
      </c>
      <c r="E128" s="20">
        <f t="shared" ref="E128:O128" si="81">SUM(E123:E127)</f>
        <v>316989</v>
      </c>
      <c r="F128" s="20">
        <f t="shared" si="81"/>
        <v>317003</v>
      </c>
      <c r="G128" s="20">
        <f t="shared" si="81"/>
        <v>199260</v>
      </c>
      <c r="H128" s="20">
        <f t="shared" si="81"/>
        <v>261188</v>
      </c>
      <c r="I128" s="20">
        <f t="shared" si="81"/>
        <v>327500</v>
      </c>
      <c r="J128" s="20">
        <f t="shared" si="81"/>
        <v>91500</v>
      </c>
      <c r="K128" s="20">
        <f t="shared" si="81"/>
        <v>91500</v>
      </c>
      <c r="L128" s="20">
        <f t="shared" si="81"/>
        <v>91500</v>
      </c>
      <c r="M128" s="20">
        <f t="shared" si="81"/>
        <v>91500</v>
      </c>
      <c r="N128" s="20">
        <f t="shared" si="81"/>
        <v>91500</v>
      </c>
      <c r="O128" s="20">
        <f t="shared" si="81"/>
        <v>91500</v>
      </c>
      <c r="P128" s="20">
        <f>SUM(D128:O128)</f>
        <v>2263102</v>
      </c>
      <c r="Q128" s="22"/>
      <c r="T128" s="23"/>
      <c r="U128" s="23"/>
    </row>
    <row r="129" spans="2:21" x14ac:dyDescent="0.25">
      <c r="T129" s="23"/>
      <c r="U129" s="23"/>
    </row>
    <row r="130" spans="2:21" x14ac:dyDescent="0.25">
      <c r="B130" s="3" t="s">
        <v>169</v>
      </c>
      <c r="C130" s="13" t="s">
        <v>170</v>
      </c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T130" s="23"/>
      <c r="U130" s="23"/>
    </row>
    <row r="131" spans="2:21" x14ac:dyDescent="0.25">
      <c r="B131" s="4" t="s">
        <v>171</v>
      </c>
      <c r="C131" s="14" t="s">
        <v>73</v>
      </c>
      <c r="D131" s="18">
        <v>11500</v>
      </c>
      <c r="P131" s="17">
        <f t="shared" ref="P131:P132" si="82">SUM(D131:O131)</f>
        <v>11500</v>
      </c>
      <c r="T131" s="23"/>
      <c r="U131" s="23"/>
    </row>
    <row r="132" spans="2:21" x14ac:dyDescent="0.25">
      <c r="B132" s="4" t="s">
        <v>172</v>
      </c>
      <c r="C132" s="14" t="s">
        <v>164</v>
      </c>
      <c r="D132" s="18">
        <v>14027</v>
      </c>
      <c r="P132" s="17">
        <f t="shared" si="82"/>
        <v>14027</v>
      </c>
      <c r="T132" s="23"/>
      <c r="U132" s="23"/>
    </row>
    <row r="133" spans="2:21" x14ac:dyDescent="0.25">
      <c r="B133" s="4" t="s">
        <v>173</v>
      </c>
      <c r="C133" s="14" t="s">
        <v>168</v>
      </c>
      <c r="D133" s="18">
        <v>21000</v>
      </c>
      <c r="P133" s="17">
        <f>SUM(D133:O133)</f>
        <v>21000</v>
      </c>
      <c r="T133" s="23"/>
      <c r="U133" s="23"/>
    </row>
    <row r="134" spans="2:21" x14ac:dyDescent="0.25">
      <c r="B134" s="3" t="s">
        <v>169</v>
      </c>
      <c r="C134" s="13" t="s">
        <v>170</v>
      </c>
      <c r="D134" s="20">
        <f>SUM(D131:D133)</f>
        <v>46527</v>
      </c>
      <c r="E134" s="20">
        <f t="shared" ref="E134:O134" si="83">SUM(E131:E133)</f>
        <v>0</v>
      </c>
      <c r="F134" s="20">
        <f t="shared" si="83"/>
        <v>0</v>
      </c>
      <c r="G134" s="20">
        <f t="shared" si="83"/>
        <v>0</v>
      </c>
      <c r="H134" s="20">
        <f t="shared" si="83"/>
        <v>0</v>
      </c>
      <c r="I134" s="20">
        <f t="shared" si="83"/>
        <v>0</v>
      </c>
      <c r="J134" s="20">
        <f t="shared" si="83"/>
        <v>0</v>
      </c>
      <c r="K134" s="20">
        <f t="shared" si="83"/>
        <v>0</v>
      </c>
      <c r="L134" s="20">
        <f t="shared" si="83"/>
        <v>0</v>
      </c>
      <c r="M134" s="20">
        <f t="shared" si="83"/>
        <v>0</v>
      </c>
      <c r="N134" s="20">
        <f t="shared" si="83"/>
        <v>0</v>
      </c>
      <c r="O134" s="20">
        <f t="shared" si="83"/>
        <v>0</v>
      </c>
      <c r="P134" s="20">
        <f>SUM(D134:O134)</f>
        <v>46527</v>
      </c>
      <c r="Q134" s="22"/>
      <c r="T134" s="23"/>
      <c r="U134" s="23"/>
    </row>
    <row r="135" spans="2:21" x14ac:dyDescent="0.25">
      <c r="T135" s="23"/>
      <c r="U135" s="23"/>
    </row>
    <row r="136" spans="2:21" ht="21" x14ac:dyDescent="0.25">
      <c r="B136" s="3" t="s">
        <v>174</v>
      </c>
      <c r="C136" s="13" t="s">
        <v>175</v>
      </c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T136" s="23"/>
      <c r="U136" s="23"/>
    </row>
    <row r="137" spans="2:21" x14ac:dyDescent="0.25">
      <c r="B137" s="4" t="s">
        <v>176</v>
      </c>
      <c r="C137" s="14" t="s">
        <v>177</v>
      </c>
      <c r="P137" s="17">
        <f t="shared" ref="P137:P142" si="84">SUM(D137:O137)</f>
        <v>0</v>
      </c>
      <c r="T137" s="23"/>
      <c r="U137" s="23"/>
    </row>
    <row r="138" spans="2:21" x14ac:dyDescent="0.25">
      <c r="B138" s="4" t="s">
        <v>178</v>
      </c>
      <c r="C138" s="14" t="s">
        <v>179</v>
      </c>
      <c r="P138" s="17">
        <f t="shared" si="84"/>
        <v>0</v>
      </c>
      <c r="T138" s="23"/>
      <c r="U138" s="23"/>
    </row>
    <row r="139" spans="2:21" x14ac:dyDescent="0.25">
      <c r="B139" s="4" t="s">
        <v>180</v>
      </c>
      <c r="C139" s="14" t="s">
        <v>181</v>
      </c>
      <c r="P139" s="17">
        <f t="shared" si="84"/>
        <v>0</v>
      </c>
      <c r="T139" s="23"/>
      <c r="U139" s="23"/>
    </row>
    <row r="140" spans="2:21" x14ac:dyDescent="0.25">
      <c r="B140" s="4" t="s">
        <v>182</v>
      </c>
      <c r="C140" s="14" t="s">
        <v>183</v>
      </c>
      <c r="P140" s="17">
        <f t="shared" si="84"/>
        <v>0</v>
      </c>
      <c r="T140" s="23"/>
      <c r="U140" s="23"/>
    </row>
    <row r="141" spans="2:21" x14ac:dyDescent="0.25">
      <c r="B141" s="4" t="s">
        <v>184</v>
      </c>
      <c r="C141" s="14" t="s">
        <v>185</v>
      </c>
      <c r="P141" s="17">
        <f t="shared" si="84"/>
        <v>0</v>
      </c>
      <c r="T141" s="23"/>
      <c r="U141" s="23"/>
    </row>
    <row r="142" spans="2:21" x14ac:dyDescent="0.25">
      <c r="B142" s="4" t="s">
        <v>186</v>
      </c>
      <c r="C142" s="14" t="s">
        <v>187</v>
      </c>
      <c r="P142" s="17">
        <f t="shared" si="84"/>
        <v>0</v>
      </c>
      <c r="T142" s="23"/>
      <c r="U142" s="23"/>
    </row>
    <row r="143" spans="2:21" x14ac:dyDescent="0.25">
      <c r="B143" s="4" t="s">
        <v>188</v>
      </c>
      <c r="C143" s="14" t="s">
        <v>189</v>
      </c>
      <c r="P143" s="17">
        <f>SUM(D143:O143)</f>
        <v>0</v>
      </c>
      <c r="T143" s="23"/>
      <c r="U143" s="23"/>
    </row>
    <row r="144" spans="2:21" ht="21" x14ac:dyDescent="0.25">
      <c r="B144" s="3" t="s">
        <v>174</v>
      </c>
      <c r="C144" s="13" t="s">
        <v>175</v>
      </c>
      <c r="D144" s="20">
        <f>SUM(D137:D143)</f>
        <v>0</v>
      </c>
      <c r="E144" s="20">
        <f t="shared" ref="E144:O144" si="85">SUM(E137:E143)</f>
        <v>0</v>
      </c>
      <c r="F144" s="20">
        <f t="shared" si="85"/>
        <v>0</v>
      </c>
      <c r="G144" s="20">
        <f t="shared" si="85"/>
        <v>0</v>
      </c>
      <c r="H144" s="20">
        <f t="shared" si="85"/>
        <v>0</v>
      </c>
      <c r="I144" s="20">
        <f t="shared" si="85"/>
        <v>0</v>
      </c>
      <c r="J144" s="20">
        <f t="shared" si="85"/>
        <v>0</v>
      </c>
      <c r="K144" s="20">
        <f t="shared" si="85"/>
        <v>0</v>
      </c>
      <c r="L144" s="20">
        <f t="shared" si="85"/>
        <v>0</v>
      </c>
      <c r="M144" s="20">
        <f t="shared" si="85"/>
        <v>0</v>
      </c>
      <c r="N144" s="20">
        <f t="shared" si="85"/>
        <v>0</v>
      </c>
      <c r="O144" s="20">
        <f t="shared" si="85"/>
        <v>0</v>
      </c>
      <c r="P144" s="20">
        <f>SUM(D144:O144)</f>
        <v>0</v>
      </c>
      <c r="Q144" s="22"/>
      <c r="T144" s="23"/>
      <c r="U144" s="23"/>
    </row>
    <row r="145" spans="2:109" x14ac:dyDescent="0.25">
      <c r="T145" s="23"/>
      <c r="U145" s="23"/>
    </row>
    <row r="146" spans="2:109" s="29" customFormat="1" x14ac:dyDescent="0.25">
      <c r="B146" s="27" t="s">
        <v>190</v>
      </c>
      <c r="C146" s="28"/>
      <c r="D146" s="35">
        <f>+D144+D134+D128+D120+D84+D74+D68+D63+D58+D49+D36+D32+D28+D24+D19+D15+D11</f>
        <v>13411077.063315</v>
      </c>
      <c r="E146" s="35">
        <f t="shared" ref="E146:P146" si="86">+E144+E134+E128+E120+E84+E74+E68+E63+E58+E49+E36+E32+E28+E24+E19+E15+E11</f>
        <v>13217230.176371003</v>
      </c>
      <c r="F146" s="35">
        <f t="shared" si="86"/>
        <v>19269515.608389001</v>
      </c>
      <c r="G146" s="35">
        <f t="shared" si="86"/>
        <v>13374917.666084999</v>
      </c>
      <c r="H146" s="35">
        <f t="shared" si="86"/>
        <v>16796345.574692003</v>
      </c>
      <c r="I146" s="35">
        <f t="shared" si="86"/>
        <v>13426614.717600612</v>
      </c>
      <c r="J146" s="35">
        <f t="shared" si="86"/>
        <v>14451401.654366666</v>
      </c>
      <c r="K146" s="35">
        <f t="shared" si="86"/>
        <v>14451401.654366666</v>
      </c>
      <c r="L146" s="35">
        <f t="shared" si="86"/>
        <v>14451401.654366666</v>
      </c>
      <c r="M146" s="35">
        <f t="shared" si="86"/>
        <v>14451401.654366666</v>
      </c>
      <c r="N146" s="35">
        <f t="shared" si="86"/>
        <v>14451401.654366666</v>
      </c>
      <c r="O146" s="35">
        <f t="shared" si="86"/>
        <v>14451401.654366666</v>
      </c>
      <c r="P146" s="35">
        <f t="shared" si="86"/>
        <v>176204110.73265266</v>
      </c>
      <c r="Q146" s="22"/>
      <c r="R146" s="23"/>
      <c r="S146" s="23"/>
      <c r="T146" s="23"/>
      <c r="U146" s="23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</row>
    <row r="147" spans="2:109" x14ac:dyDescent="0.25">
      <c r="T147" s="23"/>
      <c r="U147" s="23"/>
    </row>
    <row r="148" spans="2:109" x14ac:dyDescent="0.25">
      <c r="B148" s="3" t="s">
        <v>191</v>
      </c>
      <c r="C148" s="12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T148" s="23"/>
      <c r="U148" s="23"/>
    </row>
    <row r="149" spans="2:109" ht="21" x14ac:dyDescent="0.25">
      <c r="B149" s="3" t="s">
        <v>192</v>
      </c>
      <c r="C149" s="13" t="s">
        <v>193</v>
      </c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T149" s="23"/>
      <c r="U149" s="23"/>
    </row>
    <row r="150" spans="2:109" x14ac:dyDescent="0.25">
      <c r="B150" s="4" t="s">
        <v>194</v>
      </c>
      <c r="C150" s="14" t="s">
        <v>195</v>
      </c>
      <c r="D150" s="18">
        <v>1731878.49</v>
      </c>
      <c r="E150" s="18">
        <v>1416913.32</v>
      </c>
      <c r="F150" s="18">
        <v>1457477.92</v>
      </c>
      <c r="G150" s="18">
        <v>1314363.05</v>
      </c>
      <c r="H150" s="17">
        <v>1311271.72</v>
      </c>
      <c r="I150" s="17">
        <v>1400000</v>
      </c>
      <c r="J150" s="17">
        <v>1400000</v>
      </c>
      <c r="K150" s="17">
        <v>1400000</v>
      </c>
      <c r="L150" s="17">
        <v>1400000</v>
      </c>
      <c r="M150" s="17">
        <v>1400000</v>
      </c>
      <c r="N150" s="17">
        <v>1400000</v>
      </c>
      <c r="O150" s="17">
        <v>1400000</v>
      </c>
      <c r="P150" s="17">
        <f>SUM(D150:O150)</f>
        <v>17031904.5</v>
      </c>
      <c r="T150" s="23"/>
      <c r="U150" s="23"/>
    </row>
    <row r="151" spans="2:109" ht="21" x14ac:dyDescent="0.25">
      <c r="B151" s="3" t="s">
        <v>192</v>
      </c>
      <c r="C151" s="13" t="s">
        <v>193</v>
      </c>
      <c r="D151" s="20">
        <f>+D150</f>
        <v>1731878.49</v>
      </c>
      <c r="E151" s="20">
        <f t="shared" ref="E151:H151" si="87">+E150</f>
        <v>1416913.32</v>
      </c>
      <c r="F151" s="20">
        <f t="shared" si="87"/>
        <v>1457477.92</v>
      </c>
      <c r="G151" s="20">
        <f t="shared" si="87"/>
        <v>1314363.05</v>
      </c>
      <c r="H151" s="20">
        <f t="shared" si="87"/>
        <v>1311271.72</v>
      </c>
      <c r="I151" s="20">
        <f t="shared" ref="I151" si="88">+I150</f>
        <v>1400000</v>
      </c>
      <c r="J151" s="20">
        <f t="shared" ref="J151" si="89">+J150</f>
        <v>1400000</v>
      </c>
      <c r="K151" s="20">
        <f t="shared" ref="K151" si="90">+K150</f>
        <v>1400000</v>
      </c>
      <c r="L151" s="20">
        <f t="shared" ref="L151" si="91">+L150</f>
        <v>1400000</v>
      </c>
      <c r="M151" s="20">
        <f t="shared" ref="M151" si="92">+M150</f>
        <v>1400000</v>
      </c>
      <c r="N151" s="20">
        <f t="shared" ref="N151" si="93">+N150</f>
        <v>1400000</v>
      </c>
      <c r="O151" s="20">
        <f t="shared" ref="O151" si="94">+O150</f>
        <v>1400000</v>
      </c>
      <c r="P151" s="20">
        <f>SUM(D151:O151)</f>
        <v>17031904.5</v>
      </c>
      <c r="T151" s="23"/>
      <c r="U151" s="23"/>
    </row>
    <row r="152" spans="2:109" x14ac:dyDescent="0.25">
      <c r="T152" s="23"/>
      <c r="U152" s="23"/>
    </row>
    <row r="153" spans="2:109" ht="21" x14ac:dyDescent="0.25">
      <c r="B153" s="3" t="s">
        <v>196</v>
      </c>
      <c r="C153" s="13" t="s">
        <v>193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T153" s="23"/>
      <c r="U153" s="23"/>
    </row>
    <row r="154" spans="2:109" x14ac:dyDescent="0.25">
      <c r="B154" s="4" t="s">
        <v>197</v>
      </c>
      <c r="C154" s="14" t="s">
        <v>198</v>
      </c>
      <c r="D154" s="18">
        <v>429240.62</v>
      </c>
      <c r="E154" s="18">
        <v>505419.12</v>
      </c>
      <c r="F154" s="18">
        <v>575980.99</v>
      </c>
      <c r="G154" s="18">
        <v>582589.51</v>
      </c>
      <c r="H154" s="17">
        <v>582304.28</v>
      </c>
      <c r="I154" s="17">
        <v>580000</v>
      </c>
      <c r="J154" s="17">
        <v>580000</v>
      </c>
      <c r="K154" s="17">
        <v>580000</v>
      </c>
      <c r="L154" s="17">
        <v>580000</v>
      </c>
      <c r="M154" s="17">
        <v>580000</v>
      </c>
      <c r="N154" s="17">
        <v>580000</v>
      </c>
      <c r="O154" s="17">
        <v>580000</v>
      </c>
      <c r="P154" s="17">
        <f>SUM(D154:O154)</f>
        <v>6735534.5199999996</v>
      </c>
      <c r="T154" s="23"/>
      <c r="U154" s="23"/>
    </row>
    <row r="155" spans="2:109" ht="21" x14ac:dyDescent="0.25">
      <c r="B155" s="3" t="s">
        <v>196</v>
      </c>
      <c r="C155" s="13" t="s">
        <v>193</v>
      </c>
      <c r="D155" s="20">
        <f>+D154</f>
        <v>429240.62</v>
      </c>
      <c r="E155" s="20">
        <f t="shared" ref="E155:H155" si="95">+E154</f>
        <v>505419.12</v>
      </c>
      <c r="F155" s="20">
        <f t="shared" si="95"/>
        <v>575980.99</v>
      </c>
      <c r="G155" s="20">
        <f t="shared" si="95"/>
        <v>582589.51</v>
      </c>
      <c r="H155" s="20">
        <f t="shared" si="95"/>
        <v>582304.28</v>
      </c>
      <c r="I155" s="20">
        <f t="shared" ref="I155" si="96">+I154</f>
        <v>580000</v>
      </c>
      <c r="J155" s="20">
        <f t="shared" ref="J155" si="97">+J154</f>
        <v>580000</v>
      </c>
      <c r="K155" s="20">
        <f t="shared" ref="K155" si="98">+K154</f>
        <v>580000</v>
      </c>
      <c r="L155" s="20">
        <f t="shared" ref="L155" si="99">+L154</f>
        <v>580000</v>
      </c>
      <c r="M155" s="20">
        <f t="shared" ref="M155" si="100">+M154</f>
        <v>580000</v>
      </c>
      <c r="N155" s="20">
        <f t="shared" ref="N155" si="101">+N154</f>
        <v>580000</v>
      </c>
      <c r="O155" s="20">
        <f t="shared" ref="O155" si="102">+O154</f>
        <v>580000</v>
      </c>
      <c r="P155" s="20">
        <f>SUM(D155:O155)</f>
        <v>6735534.5199999996</v>
      </c>
      <c r="T155" s="23"/>
      <c r="U155" s="23"/>
    </row>
    <row r="156" spans="2:109" x14ac:dyDescent="0.25">
      <c r="T156" s="23"/>
      <c r="U156" s="23"/>
    </row>
    <row r="157" spans="2:109" x14ac:dyDescent="0.25">
      <c r="B157" s="3" t="s">
        <v>199</v>
      </c>
      <c r="C157" s="13" t="s">
        <v>200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T157" s="23"/>
      <c r="U157" s="23"/>
    </row>
    <row r="158" spans="2:109" ht="21" x14ac:dyDescent="0.25">
      <c r="B158" s="4" t="s">
        <v>201</v>
      </c>
      <c r="C158" s="14" t="s">
        <v>202</v>
      </c>
      <c r="D158" s="18">
        <v>14102698.279999999</v>
      </c>
      <c r="E158" s="18">
        <v>13390882.699999999</v>
      </c>
      <c r="F158" s="18">
        <v>13360014.310000001</v>
      </c>
      <c r="G158" s="18">
        <v>11572979.35</v>
      </c>
      <c r="H158" s="17">
        <v>12674948.83</v>
      </c>
      <c r="I158" s="17">
        <v>12000000</v>
      </c>
      <c r="J158" s="17">
        <v>12000000</v>
      </c>
      <c r="K158" s="17">
        <v>12000000</v>
      </c>
      <c r="L158" s="17">
        <v>12000000</v>
      </c>
      <c r="M158" s="17">
        <v>12000000</v>
      </c>
      <c r="N158" s="17">
        <v>12000000</v>
      </c>
      <c r="O158" s="17">
        <v>12000000</v>
      </c>
      <c r="P158" s="17">
        <f t="shared" ref="P158:P159" si="103">SUM(D158:O158)</f>
        <v>149101523.47</v>
      </c>
      <c r="T158" s="23"/>
      <c r="U158" s="23"/>
    </row>
    <row r="159" spans="2:109" ht="21" x14ac:dyDescent="0.25">
      <c r="B159" s="4" t="s">
        <v>203</v>
      </c>
      <c r="C159" s="14" t="s">
        <v>204</v>
      </c>
      <c r="D159" s="18">
        <v>50960.04</v>
      </c>
      <c r="E159" s="18">
        <v>-78371.94</v>
      </c>
      <c r="F159" s="18">
        <v>40463.46</v>
      </c>
      <c r="G159" s="18">
        <v>111900.73</v>
      </c>
      <c r="H159" s="17">
        <v>40734.35</v>
      </c>
      <c r="I159" s="17">
        <v>45000</v>
      </c>
      <c r="J159" s="17">
        <v>45000</v>
      </c>
      <c r="K159" s="17">
        <v>45000</v>
      </c>
      <c r="L159" s="17">
        <v>45000</v>
      </c>
      <c r="M159" s="17">
        <v>45000</v>
      </c>
      <c r="N159" s="17">
        <v>45000</v>
      </c>
      <c r="O159" s="17">
        <v>45000</v>
      </c>
      <c r="P159" s="17">
        <f t="shared" si="103"/>
        <v>480686.64</v>
      </c>
      <c r="T159" s="23"/>
      <c r="U159" s="23"/>
    </row>
    <row r="160" spans="2:109" ht="21" x14ac:dyDescent="0.25">
      <c r="B160" s="4" t="s">
        <v>205</v>
      </c>
      <c r="C160" s="14" t="s">
        <v>206</v>
      </c>
      <c r="D160" s="18">
        <v>181559.3</v>
      </c>
      <c r="E160" s="18">
        <v>294294.32</v>
      </c>
      <c r="F160" s="18">
        <v>293642.65999999997</v>
      </c>
      <c r="G160" s="18">
        <v>105825.35</v>
      </c>
      <c r="H160" s="17">
        <v>198076.37</v>
      </c>
      <c r="I160" s="17">
        <v>200000</v>
      </c>
      <c r="J160" s="17">
        <v>200000</v>
      </c>
      <c r="K160" s="17">
        <v>200000</v>
      </c>
      <c r="L160" s="17">
        <v>200000</v>
      </c>
      <c r="M160" s="17">
        <v>200000</v>
      </c>
      <c r="N160" s="17">
        <v>200000</v>
      </c>
      <c r="O160" s="17">
        <v>200000</v>
      </c>
      <c r="P160" s="17">
        <f>SUM(D160:O160)</f>
        <v>2473398</v>
      </c>
      <c r="T160" s="23"/>
      <c r="U160" s="23"/>
    </row>
    <row r="161" spans="2:21" x14ac:dyDescent="0.25">
      <c r="B161" s="3" t="s">
        <v>199</v>
      </c>
      <c r="C161" s="13" t="s">
        <v>200</v>
      </c>
      <c r="D161" s="20">
        <f>SUM(D158:D160)</f>
        <v>14335217.619999999</v>
      </c>
      <c r="E161" s="20">
        <f t="shared" ref="E161:H161" si="104">SUM(E158:E160)</f>
        <v>13606805.08</v>
      </c>
      <c r="F161" s="20">
        <f t="shared" si="104"/>
        <v>13694120.430000002</v>
      </c>
      <c r="G161" s="20">
        <f t="shared" si="104"/>
        <v>11790705.43</v>
      </c>
      <c r="H161" s="20">
        <f t="shared" si="104"/>
        <v>12913759.549999999</v>
      </c>
      <c r="I161" s="20">
        <f t="shared" ref="I161" si="105">SUM(I158:I160)</f>
        <v>12245000</v>
      </c>
      <c r="J161" s="20">
        <f t="shared" ref="J161" si="106">SUM(J158:J160)</f>
        <v>12245000</v>
      </c>
      <c r="K161" s="20">
        <f t="shared" ref="K161" si="107">SUM(K158:K160)</f>
        <v>12245000</v>
      </c>
      <c r="L161" s="20">
        <f t="shared" ref="L161" si="108">SUM(L158:L160)</f>
        <v>12245000</v>
      </c>
      <c r="M161" s="20">
        <f t="shared" ref="M161" si="109">SUM(M158:M160)</f>
        <v>12245000</v>
      </c>
      <c r="N161" s="20">
        <f t="shared" ref="N161" si="110">SUM(N158:N160)</f>
        <v>12245000</v>
      </c>
      <c r="O161" s="20">
        <f t="shared" ref="O161" si="111">SUM(O158:O160)</f>
        <v>12245000</v>
      </c>
      <c r="P161" s="20">
        <f>SUM(D161:O161)</f>
        <v>152055608.11000001</v>
      </c>
      <c r="Q161" s="22"/>
      <c r="T161" s="23"/>
      <c r="U161" s="23"/>
    </row>
    <row r="162" spans="2:21" x14ac:dyDescent="0.25">
      <c r="T162" s="23"/>
      <c r="U162" s="23"/>
    </row>
    <row r="163" spans="2:21" ht="21" x14ac:dyDescent="0.25">
      <c r="B163" s="3" t="s">
        <v>207</v>
      </c>
      <c r="C163" s="13" t="s">
        <v>208</v>
      </c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T163" s="23"/>
      <c r="U163" s="23"/>
    </row>
    <row r="164" spans="2:21" ht="21" x14ac:dyDescent="0.25">
      <c r="B164" s="4" t="s">
        <v>209</v>
      </c>
      <c r="C164" s="14" t="s">
        <v>210</v>
      </c>
      <c r="D164" s="18">
        <v>371277.12</v>
      </c>
      <c r="E164" s="18">
        <v>362112.75</v>
      </c>
      <c r="F164" s="18">
        <v>369873.54</v>
      </c>
      <c r="G164" s="18">
        <v>369997.02</v>
      </c>
      <c r="H164" s="17">
        <v>357251.37</v>
      </c>
      <c r="I164" s="17">
        <v>370000</v>
      </c>
      <c r="J164" s="17">
        <v>370000</v>
      </c>
      <c r="K164" s="17">
        <v>370000</v>
      </c>
      <c r="L164" s="17">
        <v>370000</v>
      </c>
      <c r="M164" s="17">
        <v>370000</v>
      </c>
      <c r="N164" s="17">
        <v>370000</v>
      </c>
      <c r="O164" s="17">
        <v>370000</v>
      </c>
      <c r="P164" s="17">
        <f>SUM(D164:O164)</f>
        <v>4420511.8</v>
      </c>
      <c r="T164" s="23"/>
      <c r="U164" s="23"/>
    </row>
    <row r="165" spans="2:21" ht="21" x14ac:dyDescent="0.25">
      <c r="B165" s="4" t="s">
        <v>211</v>
      </c>
      <c r="C165" s="14" t="s">
        <v>212</v>
      </c>
      <c r="D165" s="18"/>
      <c r="E165" s="18">
        <v>176.29</v>
      </c>
      <c r="F165" s="18">
        <v>48.4</v>
      </c>
      <c r="G165" s="18">
        <v>95.82</v>
      </c>
      <c r="H165" s="17">
        <v>94.34</v>
      </c>
      <c r="I165" s="17">
        <v>50</v>
      </c>
      <c r="J165" s="17">
        <v>50</v>
      </c>
      <c r="K165" s="17">
        <v>50</v>
      </c>
      <c r="L165" s="17">
        <v>50</v>
      </c>
      <c r="M165" s="17">
        <v>50</v>
      </c>
      <c r="N165" s="17">
        <v>50</v>
      </c>
      <c r="O165" s="17">
        <v>50</v>
      </c>
      <c r="P165" s="17">
        <f>SUM(D165:O165)</f>
        <v>764.85</v>
      </c>
      <c r="T165" s="23"/>
      <c r="U165" s="23"/>
    </row>
    <row r="166" spans="2:21" ht="21" x14ac:dyDescent="0.25">
      <c r="B166" s="3" t="s">
        <v>207</v>
      </c>
      <c r="C166" s="13" t="s">
        <v>208</v>
      </c>
      <c r="D166" s="20">
        <f>SUM(D164:D165)</f>
        <v>371277.12</v>
      </c>
      <c r="E166" s="20">
        <f t="shared" ref="E166:H166" si="112">SUM(E164:E165)</f>
        <v>362289.04</v>
      </c>
      <c r="F166" s="20">
        <f t="shared" si="112"/>
        <v>369921.94</v>
      </c>
      <c r="G166" s="20">
        <f t="shared" si="112"/>
        <v>370092.84</v>
      </c>
      <c r="H166" s="20">
        <f t="shared" si="112"/>
        <v>357345.71</v>
      </c>
      <c r="I166" s="20">
        <f t="shared" ref="I166" si="113">SUM(I164:I165)</f>
        <v>370050</v>
      </c>
      <c r="J166" s="20">
        <f t="shared" ref="J166" si="114">SUM(J164:J165)</f>
        <v>370050</v>
      </c>
      <c r="K166" s="20">
        <f t="shared" ref="K166" si="115">SUM(K164:K165)</f>
        <v>370050</v>
      </c>
      <c r="L166" s="20">
        <f t="shared" ref="L166" si="116">SUM(L164:L165)</f>
        <v>370050</v>
      </c>
      <c r="M166" s="20">
        <f t="shared" ref="M166" si="117">SUM(M164:M165)</f>
        <v>370050</v>
      </c>
      <c r="N166" s="20">
        <f t="shared" ref="N166" si="118">SUM(N164:N165)</f>
        <v>370050</v>
      </c>
      <c r="O166" s="20">
        <f t="shared" ref="O166" si="119">SUM(O164:O165)</f>
        <v>370050</v>
      </c>
      <c r="P166" s="20">
        <f>SUM(D166:O166)</f>
        <v>4421276.6500000004</v>
      </c>
      <c r="Q166" s="22"/>
      <c r="T166" s="23"/>
      <c r="U166" s="23"/>
    </row>
    <row r="167" spans="2:21" x14ac:dyDescent="0.25">
      <c r="T167" s="23"/>
      <c r="U167" s="23"/>
    </row>
    <row r="168" spans="2:21" ht="21" x14ac:dyDescent="0.25">
      <c r="B168" s="3" t="s">
        <v>213</v>
      </c>
      <c r="C168" s="13" t="s">
        <v>21</v>
      </c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T168" s="23"/>
      <c r="U168" s="23"/>
    </row>
    <row r="169" spans="2:21" ht="21" x14ac:dyDescent="0.25">
      <c r="B169" s="4" t="s">
        <v>214</v>
      </c>
      <c r="C169" s="14" t="s">
        <v>215</v>
      </c>
      <c r="D169" s="18">
        <v>613338.75</v>
      </c>
      <c r="E169" s="18">
        <v>62584.68</v>
      </c>
      <c r="F169" s="18">
        <v>336206.31</v>
      </c>
      <c r="G169" s="18">
        <v>125180.29</v>
      </c>
      <c r="H169" s="17">
        <v>279476.8</v>
      </c>
      <c r="I169" s="17">
        <v>385000</v>
      </c>
      <c r="J169" s="17">
        <v>385000</v>
      </c>
      <c r="K169" s="17">
        <v>385000</v>
      </c>
      <c r="L169" s="17">
        <v>385000</v>
      </c>
      <c r="M169" s="17">
        <v>385000</v>
      </c>
      <c r="N169" s="17">
        <v>385000</v>
      </c>
      <c r="O169" s="17">
        <v>385000</v>
      </c>
      <c r="P169" s="17">
        <f>SUM(D169:O169)</f>
        <v>4111786.83</v>
      </c>
      <c r="T169" s="23"/>
      <c r="U169" s="23"/>
    </row>
    <row r="170" spans="2:21" ht="21" x14ac:dyDescent="0.25">
      <c r="B170" s="4" t="s">
        <v>216</v>
      </c>
      <c r="C170" s="14" t="s">
        <v>25</v>
      </c>
      <c r="D170" s="18">
        <v>1075758.74</v>
      </c>
      <c r="E170" s="18">
        <v>933732.94</v>
      </c>
      <c r="F170" s="18">
        <v>3875504.03</v>
      </c>
      <c r="G170" s="18">
        <v>1287303.9099999999</v>
      </c>
      <c r="H170" s="17">
        <v>3658711.57</v>
      </c>
      <c r="I170" s="17">
        <v>1700000</v>
      </c>
      <c r="J170" s="17">
        <v>1700000</v>
      </c>
      <c r="K170" s="17">
        <v>1700000</v>
      </c>
      <c r="L170" s="17">
        <v>1700000</v>
      </c>
      <c r="M170" s="17">
        <v>1700000</v>
      </c>
      <c r="N170" s="17">
        <v>1700000</v>
      </c>
      <c r="O170" s="17">
        <v>1700000</v>
      </c>
      <c r="P170" s="17">
        <f>SUM(D170:O170)</f>
        <v>22731011.189999998</v>
      </c>
      <c r="T170" s="23"/>
      <c r="U170" s="23"/>
    </row>
    <row r="171" spans="2:21" ht="21" x14ac:dyDescent="0.25">
      <c r="B171" s="3" t="s">
        <v>213</v>
      </c>
      <c r="C171" s="13" t="s">
        <v>21</v>
      </c>
      <c r="D171" s="20">
        <f>SUM(D169:D170)</f>
        <v>1689097.49</v>
      </c>
      <c r="E171" s="20">
        <f t="shared" ref="E171:H171" si="120">SUM(E169:E170)</f>
        <v>996317.62</v>
      </c>
      <c r="F171" s="20">
        <f t="shared" si="120"/>
        <v>4211710.34</v>
      </c>
      <c r="G171" s="20">
        <f t="shared" si="120"/>
        <v>1412484.2</v>
      </c>
      <c r="H171" s="20">
        <f t="shared" si="120"/>
        <v>3938188.3699999996</v>
      </c>
      <c r="I171" s="20">
        <f t="shared" ref="I171" si="121">SUM(I169:I170)</f>
        <v>2085000</v>
      </c>
      <c r="J171" s="20">
        <f t="shared" ref="J171" si="122">SUM(J169:J170)</f>
        <v>2085000</v>
      </c>
      <c r="K171" s="20">
        <f t="shared" ref="K171" si="123">SUM(K169:K170)</f>
        <v>2085000</v>
      </c>
      <c r="L171" s="20">
        <f t="shared" ref="L171" si="124">SUM(L169:L170)</f>
        <v>2085000</v>
      </c>
      <c r="M171" s="20">
        <f t="shared" ref="M171" si="125">SUM(M169:M170)</f>
        <v>2085000</v>
      </c>
      <c r="N171" s="20">
        <f t="shared" ref="N171" si="126">SUM(N169:N170)</f>
        <v>2085000</v>
      </c>
      <c r="O171" s="20">
        <f t="shared" ref="O171" si="127">SUM(O169:O170)</f>
        <v>2085000</v>
      </c>
      <c r="P171" s="20">
        <f>SUM(D171:O171)</f>
        <v>26842798.02</v>
      </c>
      <c r="Q171" s="22"/>
      <c r="T171" s="23"/>
      <c r="U171" s="23"/>
    </row>
    <row r="172" spans="2:21" x14ac:dyDescent="0.25">
      <c r="T172" s="23"/>
      <c r="U172" s="23"/>
    </row>
    <row r="173" spans="2:21" x14ac:dyDescent="0.25">
      <c r="B173" s="3" t="s">
        <v>217</v>
      </c>
      <c r="C173" s="13" t="s">
        <v>218</v>
      </c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T173" s="23"/>
      <c r="U173" s="23"/>
    </row>
    <row r="174" spans="2:21" x14ac:dyDescent="0.25">
      <c r="B174" s="4" t="s">
        <v>219</v>
      </c>
      <c r="C174" s="14" t="s">
        <v>220</v>
      </c>
      <c r="D174" s="18">
        <v>27130</v>
      </c>
      <c r="E174" s="18">
        <v>21804</v>
      </c>
      <c r="F174" s="18">
        <v>4771.1400000000003</v>
      </c>
      <c r="G174" s="18">
        <v>0</v>
      </c>
      <c r="H174" s="17">
        <v>12726</v>
      </c>
      <c r="P174" s="17">
        <f t="shared" ref="P174:P175" si="128">SUM(D174:O174)</f>
        <v>66431.14</v>
      </c>
      <c r="T174" s="23"/>
      <c r="U174" s="23"/>
    </row>
    <row r="175" spans="2:21" x14ac:dyDescent="0.25">
      <c r="B175" s="4" t="s">
        <v>221</v>
      </c>
      <c r="C175" s="14" t="s">
        <v>222</v>
      </c>
      <c r="D175" s="18">
        <v>4768.97</v>
      </c>
      <c r="E175" s="18">
        <v>4528.25</v>
      </c>
      <c r="F175" s="18">
        <v>4374.04</v>
      </c>
      <c r="G175" s="18">
        <v>4427.1899999999996</v>
      </c>
      <c r="H175" s="17">
        <v>4397.92</v>
      </c>
      <c r="I175" s="17">
        <v>4200</v>
      </c>
      <c r="J175" s="17">
        <v>4200</v>
      </c>
      <c r="K175" s="17">
        <v>4200</v>
      </c>
      <c r="L175" s="17">
        <v>4200</v>
      </c>
      <c r="M175" s="17">
        <v>4200</v>
      </c>
      <c r="N175" s="17">
        <v>4200</v>
      </c>
      <c r="O175" s="17">
        <v>4200</v>
      </c>
      <c r="P175" s="17">
        <f t="shared" si="128"/>
        <v>51896.37</v>
      </c>
      <c r="T175" s="23"/>
      <c r="U175" s="23"/>
    </row>
    <row r="176" spans="2:21" x14ac:dyDescent="0.25">
      <c r="B176" s="4" t="s">
        <v>223</v>
      </c>
      <c r="C176" s="14" t="s">
        <v>224</v>
      </c>
      <c r="D176" s="18">
        <v>152612.31</v>
      </c>
      <c r="E176" s="18">
        <v>48184</v>
      </c>
      <c r="F176" s="18">
        <v>81921.539999999994</v>
      </c>
      <c r="G176" s="18">
        <v>259172.29</v>
      </c>
      <c r="H176" s="17">
        <v>105355.82</v>
      </c>
      <c r="I176" s="17">
        <v>135000</v>
      </c>
      <c r="J176" s="17">
        <v>135000</v>
      </c>
      <c r="K176" s="17">
        <v>135000</v>
      </c>
      <c r="L176" s="17">
        <v>135000</v>
      </c>
      <c r="M176" s="17">
        <v>135000</v>
      </c>
      <c r="N176" s="17">
        <v>135000</v>
      </c>
      <c r="O176" s="17">
        <v>135000</v>
      </c>
      <c r="P176" s="17">
        <f>SUM(D176:O176)</f>
        <v>1592245.96</v>
      </c>
      <c r="T176" s="23"/>
      <c r="U176" s="23"/>
    </row>
    <row r="177" spans="2:21" x14ac:dyDescent="0.25">
      <c r="B177" s="3" t="s">
        <v>217</v>
      </c>
      <c r="C177" s="13" t="s">
        <v>218</v>
      </c>
      <c r="D177" s="20">
        <f>SUM(D174:D176)</f>
        <v>184511.28</v>
      </c>
      <c r="E177" s="20">
        <f t="shared" ref="E177:H177" si="129">SUM(E174:E176)</f>
        <v>74516.25</v>
      </c>
      <c r="F177" s="20">
        <f t="shared" si="129"/>
        <v>91066.72</v>
      </c>
      <c r="G177" s="20">
        <f t="shared" si="129"/>
        <v>263599.48</v>
      </c>
      <c r="H177" s="20">
        <f t="shared" si="129"/>
        <v>122479.74</v>
      </c>
      <c r="I177" s="20">
        <f t="shared" ref="I177" si="130">SUM(I174:I176)</f>
        <v>139200</v>
      </c>
      <c r="J177" s="20">
        <f t="shared" ref="J177" si="131">SUM(J174:J176)</f>
        <v>139200</v>
      </c>
      <c r="K177" s="20">
        <f t="shared" ref="K177" si="132">SUM(K174:K176)</f>
        <v>139200</v>
      </c>
      <c r="L177" s="20">
        <f t="shared" ref="L177" si="133">SUM(L174:L176)</f>
        <v>139200</v>
      </c>
      <c r="M177" s="20">
        <f t="shared" ref="M177" si="134">SUM(M174:M176)</f>
        <v>139200</v>
      </c>
      <c r="N177" s="20">
        <f t="shared" ref="N177" si="135">SUM(N174:N176)</f>
        <v>139200</v>
      </c>
      <c r="O177" s="20">
        <f t="shared" ref="O177" si="136">SUM(O174:O176)</f>
        <v>139200</v>
      </c>
      <c r="P177" s="20">
        <f>SUM(D177:O177)</f>
        <v>1710573.47</v>
      </c>
      <c r="Q177" s="22"/>
      <c r="T177" s="23"/>
      <c r="U177" s="23"/>
    </row>
    <row r="178" spans="2:21" x14ac:dyDescent="0.25">
      <c r="T178" s="23"/>
      <c r="U178" s="23"/>
    </row>
    <row r="179" spans="2:21" ht="21" x14ac:dyDescent="0.25">
      <c r="B179" s="3" t="s">
        <v>225</v>
      </c>
      <c r="C179" s="13" t="s">
        <v>226</v>
      </c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T179" s="23"/>
      <c r="U179" s="23"/>
    </row>
    <row r="180" spans="2:21" ht="21" x14ac:dyDescent="0.25">
      <c r="B180" s="4" t="s">
        <v>227</v>
      </c>
      <c r="C180" s="14" t="s">
        <v>228</v>
      </c>
      <c r="P180" s="17">
        <f>SUM(D180:O180)</f>
        <v>0</v>
      </c>
      <c r="T180" s="23"/>
      <c r="U180" s="23"/>
    </row>
    <row r="181" spans="2:21" ht="21" x14ac:dyDescent="0.25">
      <c r="B181" s="3" t="s">
        <v>225</v>
      </c>
      <c r="C181" s="13" t="s">
        <v>226</v>
      </c>
      <c r="D181" s="20">
        <f>+D180</f>
        <v>0</v>
      </c>
      <c r="E181" s="20">
        <f t="shared" ref="E181:H181" si="137">+E180</f>
        <v>0</v>
      </c>
      <c r="F181" s="20">
        <f t="shared" si="137"/>
        <v>0</v>
      </c>
      <c r="G181" s="20">
        <f t="shared" si="137"/>
        <v>0</v>
      </c>
      <c r="H181" s="20">
        <f t="shared" si="137"/>
        <v>0</v>
      </c>
      <c r="I181" s="20">
        <f t="shared" ref="I181" si="138">+I180</f>
        <v>0</v>
      </c>
      <c r="J181" s="20">
        <f t="shared" ref="J181" si="139">+J180</f>
        <v>0</v>
      </c>
      <c r="K181" s="20">
        <f t="shared" ref="K181" si="140">+K180</f>
        <v>0</v>
      </c>
      <c r="L181" s="20">
        <f t="shared" ref="L181" si="141">+L180</f>
        <v>0</v>
      </c>
      <c r="M181" s="20">
        <f t="shared" ref="M181" si="142">+M180</f>
        <v>0</v>
      </c>
      <c r="N181" s="20">
        <f t="shared" ref="N181" si="143">+N180</f>
        <v>0</v>
      </c>
      <c r="O181" s="20">
        <f t="shared" ref="O181" si="144">+O180</f>
        <v>0</v>
      </c>
      <c r="P181" s="20">
        <f>SUM(D181:O181)</f>
        <v>0</v>
      </c>
      <c r="T181" s="23"/>
      <c r="U181" s="23"/>
    </row>
    <row r="182" spans="2:21" x14ac:dyDescent="0.25">
      <c r="T182" s="23"/>
      <c r="U182" s="23"/>
    </row>
    <row r="183" spans="2:21" ht="21" x14ac:dyDescent="0.25">
      <c r="B183" s="3" t="s">
        <v>229</v>
      </c>
      <c r="C183" s="13" t="s">
        <v>230</v>
      </c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T183" s="23"/>
      <c r="U183" s="23"/>
    </row>
    <row r="184" spans="2:21" x14ac:dyDescent="0.25">
      <c r="B184" s="4" t="s">
        <v>231</v>
      </c>
      <c r="C184" s="14" t="s">
        <v>232</v>
      </c>
      <c r="O184" s="17">
        <v>1500000</v>
      </c>
      <c r="P184" s="17">
        <f>SUM(D184:O184)</f>
        <v>1500000</v>
      </c>
      <c r="T184" s="23"/>
      <c r="U184" s="23"/>
    </row>
    <row r="185" spans="2:21" x14ac:dyDescent="0.25">
      <c r="B185" s="4" t="s">
        <v>233</v>
      </c>
      <c r="C185" s="14" t="s">
        <v>234</v>
      </c>
      <c r="P185" s="17">
        <f>SUM(D185:O185)</f>
        <v>0</v>
      </c>
      <c r="T185" s="23"/>
      <c r="U185" s="23"/>
    </row>
    <row r="186" spans="2:21" ht="21" x14ac:dyDescent="0.25">
      <c r="B186" s="3" t="s">
        <v>229</v>
      </c>
      <c r="C186" s="13" t="s">
        <v>230</v>
      </c>
      <c r="D186" s="20">
        <f>SUM(D184:D185)</f>
        <v>0</v>
      </c>
      <c r="E186" s="20">
        <f t="shared" ref="E186:H186" si="145">SUM(E184:E185)</f>
        <v>0</v>
      </c>
      <c r="F186" s="20">
        <f t="shared" si="145"/>
        <v>0</v>
      </c>
      <c r="G186" s="20">
        <f t="shared" si="145"/>
        <v>0</v>
      </c>
      <c r="H186" s="20">
        <f t="shared" si="145"/>
        <v>0</v>
      </c>
      <c r="I186" s="20">
        <f t="shared" ref="I186" si="146">SUM(I184:I185)</f>
        <v>0</v>
      </c>
      <c r="J186" s="20">
        <f t="shared" ref="J186" si="147">SUM(J184:J185)</f>
        <v>0</v>
      </c>
      <c r="K186" s="20">
        <f t="shared" ref="K186" si="148">SUM(K184:K185)</f>
        <v>0</v>
      </c>
      <c r="L186" s="20">
        <f t="shared" ref="L186" si="149">SUM(L184:L185)</f>
        <v>0</v>
      </c>
      <c r="M186" s="20">
        <f t="shared" ref="M186" si="150">SUM(M184:M185)</f>
        <v>0</v>
      </c>
      <c r="N186" s="20">
        <f t="shared" ref="N186" si="151">SUM(N184:N185)</f>
        <v>0</v>
      </c>
      <c r="O186" s="20">
        <f t="shared" ref="O186" si="152">SUM(O184:O185)</f>
        <v>1500000</v>
      </c>
      <c r="P186" s="20">
        <f>SUM(D186:O186)</f>
        <v>1500000</v>
      </c>
      <c r="Q186" s="22"/>
      <c r="T186" s="23"/>
      <c r="U186" s="23"/>
    </row>
    <row r="187" spans="2:21" x14ac:dyDescent="0.25">
      <c r="T187" s="23"/>
      <c r="U187" s="23"/>
    </row>
    <row r="188" spans="2:21" x14ac:dyDescent="0.25">
      <c r="B188" s="3" t="s">
        <v>235</v>
      </c>
      <c r="C188" s="13" t="s">
        <v>236</v>
      </c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T188" s="23"/>
      <c r="U188" s="23"/>
    </row>
    <row r="189" spans="2:21" x14ac:dyDescent="0.25">
      <c r="B189" s="4" t="s">
        <v>237</v>
      </c>
      <c r="C189" s="14" t="s">
        <v>238</v>
      </c>
      <c r="D189" s="18">
        <v>1396308.51</v>
      </c>
      <c r="E189" s="18">
        <v>535759.16</v>
      </c>
      <c r="F189" s="18">
        <v>646720</v>
      </c>
      <c r="G189" s="18">
        <v>569000</v>
      </c>
      <c r="H189" s="17">
        <v>1203030</v>
      </c>
      <c r="I189" s="17">
        <v>580000</v>
      </c>
      <c r="J189" s="17">
        <v>580000</v>
      </c>
      <c r="K189" s="17">
        <v>580000</v>
      </c>
      <c r="L189" s="17">
        <v>580000</v>
      </c>
      <c r="M189" s="17">
        <v>580000</v>
      </c>
      <c r="N189" s="17">
        <v>580000</v>
      </c>
      <c r="O189" s="17">
        <v>580000</v>
      </c>
      <c r="P189" s="17">
        <f t="shared" ref="P189:P190" si="153">SUM(D189:O189)</f>
        <v>8410817.6699999999</v>
      </c>
      <c r="T189" s="23"/>
      <c r="U189" s="23"/>
    </row>
    <row r="190" spans="2:21" ht="21" x14ac:dyDescent="0.25">
      <c r="B190" s="4" t="s">
        <v>239</v>
      </c>
      <c r="C190" s="14" t="s">
        <v>240</v>
      </c>
      <c r="D190" s="18">
        <v>37030.300000000003</v>
      </c>
      <c r="E190" s="18">
        <v>3069.96</v>
      </c>
      <c r="F190" s="18">
        <v>492.44</v>
      </c>
      <c r="G190" s="18">
        <v>5067.3</v>
      </c>
      <c r="H190" s="17">
        <v>9330.16</v>
      </c>
      <c r="I190" s="17">
        <v>500</v>
      </c>
      <c r="J190" s="17">
        <v>500</v>
      </c>
      <c r="K190" s="17">
        <v>500</v>
      </c>
      <c r="L190" s="17">
        <v>500</v>
      </c>
      <c r="M190" s="17">
        <v>500</v>
      </c>
      <c r="N190" s="17">
        <v>500</v>
      </c>
      <c r="O190" s="17">
        <v>500</v>
      </c>
      <c r="P190" s="17">
        <f t="shared" si="153"/>
        <v>58490.16</v>
      </c>
      <c r="T190" s="23"/>
      <c r="U190" s="23"/>
    </row>
    <row r="191" spans="2:21" x14ac:dyDescent="0.25">
      <c r="B191" s="4" t="s">
        <v>233</v>
      </c>
      <c r="C191" s="2" t="s">
        <v>234</v>
      </c>
      <c r="D191" s="18"/>
      <c r="E191" s="18"/>
      <c r="F191" s="18">
        <v>4618.74</v>
      </c>
      <c r="G191" s="18"/>
      <c r="H191" s="17">
        <v>4052.37</v>
      </c>
      <c r="P191" s="17">
        <f>SUM(D191:O191)</f>
        <v>8671.11</v>
      </c>
      <c r="T191" s="23"/>
      <c r="U191" s="23"/>
    </row>
    <row r="192" spans="2:21" x14ac:dyDescent="0.25">
      <c r="B192" s="3" t="s">
        <v>235</v>
      </c>
      <c r="C192" s="13" t="s">
        <v>236</v>
      </c>
      <c r="D192" s="20">
        <f>SUM(D189:D190)</f>
        <v>1433338.81</v>
      </c>
      <c r="E192" s="20">
        <f t="shared" ref="E192:G192" si="154">SUM(E189:E190)</f>
        <v>538829.12</v>
      </c>
      <c r="F192" s="20">
        <f>SUM(F189:F191)</f>
        <v>651831.17999999993</v>
      </c>
      <c r="G192" s="20">
        <f t="shared" si="154"/>
        <v>574067.30000000005</v>
      </c>
      <c r="H192" s="20">
        <f>SUM(H189:H191)</f>
        <v>1216412.53</v>
      </c>
      <c r="I192" s="20">
        <f t="shared" ref="I192" si="155">SUM(I189:I190)</f>
        <v>580500</v>
      </c>
      <c r="J192" s="20">
        <f t="shared" ref="J192" si="156">SUM(J189:J190)</f>
        <v>580500</v>
      </c>
      <c r="K192" s="20">
        <f t="shared" ref="K192" si="157">SUM(K189:K190)</f>
        <v>580500</v>
      </c>
      <c r="L192" s="20">
        <f t="shared" ref="L192" si="158">SUM(L189:L190)</f>
        <v>580500</v>
      </c>
      <c r="M192" s="20">
        <f t="shared" ref="M192" si="159">SUM(M189:M190)</f>
        <v>580500</v>
      </c>
      <c r="N192" s="20">
        <f t="shared" ref="N192" si="160">SUM(N189:N190)</f>
        <v>580500</v>
      </c>
      <c r="O192" s="20">
        <f t="shared" ref="O192" si="161">SUM(O189:O190)</f>
        <v>580500</v>
      </c>
      <c r="P192" s="20">
        <f>SUM(D192:O192)</f>
        <v>8477978.9400000013</v>
      </c>
      <c r="Q192" s="22"/>
      <c r="T192" s="23"/>
      <c r="U192" s="23"/>
    </row>
    <row r="193" spans="2:109" s="6" customFormat="1" x14ac:dyDescent="0.25">
      <c r="B193" s="5"/>
      <c r="C193" s="1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2"/>
      <c r="R193" s="23"/>
      <c r="S193" s="23"/>
      <c r="T193" s="23"/>
      <c r="U193" s="23"/>
    </row>
    <row r="194" spans="2:109" x14ac:dyDescent="0.25">
      <c r="B194" s="25" t="s">
        <v>262</v>
      </c>
      <c r="C194" s="26" t="s">
        <v>263</v>
      </c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2"/>
      <c r="T194" s="23"/>
      <c r="U194" s="23"/>
    </row>
    <row r="195" spans="2:109" s="6" customFormat="1" x14ac:dyDescent="0.25">
      <c r="B195" s="4" t="s">
        <v>264</v>
      </c>
      <c r="C195" s="2" t="s">
        <v>265</v>
      </c>
      <c r="D195" s="21"/>
      <c r="E195" s="21"/>
      <c r="F195" s="21"/>
      <c r="G195" s="21">
        <v>129940.5</v>
      </c>
      <c r="H195" s="21"/>
      <c r="I195" s="21">
        <v>500</v>
      </c>
      <c r="J195" s="21">
        <v>500</v>
      </c>
      <c r="K195" s="21">
        <v>500</v>
      </c>
      <c r="L195" s="21">
        <v>500</v>
      </c>
      <c r="M195" s="21">
        <v>500</v>
      </c>
      <c r="N195" s="21">
        <v>500</v>
      </c>
      <c r="O195" s="21">
        <v>500</v>
      </c>
      <c r="P195" s="17">
        <f>SUM(D195:O195)</f>
        <v>133440.5</v>
      </c>
      <c r="Q195" s="22"/>
      <c r="R195" s="23"/>
      <c r="S195" s="23"/>
      <c r="T195" s="23"/>
      <c r="U195" s="23"/>
    </row>
    <row r="196" spans="2:109" x14ac:dyDescent="0.25">
      <c r="B196" s="25" t="s">
        <v>262</v>
      </c>
      <c r="C196" s="26" t="s">
        <v>263</v>
      </c>
      <c r="D196" s="20">
        <f>+D195</f>
        <v>0</v>
      </c>
      <c r="E196" s="20">
        <f t="shared" ref="E196:H196" si="162">+E195</f>
        <v>0</v>
      </c>
      <c r="F196" s="20">
        <f t="shared" si="162"/>
        <v>0</v>
      </c>
      <c r="G196" s="20">
        <f t="shared" si="162"/>
        <v>129940.5</v>
      </c>
      <c r="H196" s="20">
        <f t="shared" si="162"/>
        <v>0</v>
      </c>
      <c r="I196" s="20">
        <f t="shared" ref="I196" si="163">+I195</f>
        <v>500</v>
      </c>
      <c r="J196" s="20">
        <f t="shared" ref="J196" si="164">+J195</f>
        <v>500</v>
      </c>
      <c r="K196" s="20">
        <f t="shared" ref="K196" si="165">+K195</f>
        <v>500</v>
      </c>
      <c r="L196" s="20">
        <f t="shared" ref="L196" si="166">+L195</f>
        <v>500</v>
      </c>
      <c r="M196" s="20">
        <f t="shared" ref="M196" si="167">+M195</f>
        <v>500</v>
      </c>
      <c r="N196" s="20">
        <f t="shared" ref="N196" si="168">+N195</f>
        <v>500</v>
      </c>
      <c r="O196" s="20">
        <f t="shared" ref="O196" si="169">+O195</f>
        <v>500</v>
      </c>
      <c r="P196" s="20">
        <f>SUM(D196:O196)</f>
        <v>133440.5</v>
      </c>
      <c r="Q196" s="22"/>
      <c r="T196" s="23"/>
      <c r="U196" s="23"/>
    </row>
    <row r="197" spans="2:109" x14ac:dyDescent="0.25">
      <c r="T197" s="23"/>
      <c r="U197" s="23"/>
    </row>
    <row r="198" spans="2:109" s="29" customFormat="1" x14ac:dyDescent="0.25">
      <c r="B198" s="27" t="s">
        <v>241</v>
      </c>
      <c r="C198" s="28"/>
      <c r="D198" s="35">
        <f>+D192+D186+D181+D177+D171+D166+D161+D155+D151+D196</f>
        <v>20174561.43</v>
      </c>
      <c r="E198" s="35">
        <f t="shared" ref="E198:H198" si="170">+E192+E186+E181+E177+E171+E166+E161+E155+E151+E196</f>
        <v>17501089.549999997</v>
      </c>
      <c r="F198" s="35">
        <f t="shared" si="170"/>
        <v>21052109.520000003</v>
      </c>
      <c r="G198" s="35">
        <f t="shared" si="170"/>
        <v>16437842.310000001</v>
      </c>
      <c r="H198" s="35">
        <f t="shared" si="170"/>
        <v>20441761.899999999</v>
      </c>
      <c r="I198" s="35">
        <f t="shared" ref="I198:O198" si="171">+I192+I186+I181+I177+I171+I166+I161+I155+I151+I196</f>
        <v>17400250</v>
      </c>
      <c r="J198" s="35">
        <f t="shared" si="171"/>
        <v>17400250</v>
      </c>
      <c r="K198" s="35">
        <f t="shared" si="171"/>
        <v>17400250</v>
      </c>
      <c r="L198" s="35">
        <f t="shared" si="171"/>
        <v>17400250</v>
      </c>
      <c r="M198" s="35">
        <f t="shared" si="171"/>
        <v>17400250</v>
      </c>
      <c r="N198" s="35">
        <f t="shared" si="171"/>
        <v>17400250</v>
      </c>
      <c r="O198" s="35">
        <f t="shared" si="171"/>
        <v>18900250</v>
      </c>
      <c r="P198" s="35">
        <f>SUM(D198:O198)</f>
        <v>218909114.71000001</v>
      </c>
      <c r="Q198" s="23"/>
      <c r="R198" s="23"/>
      <c r="S198" s="23"/>
      <c r="T198" s="23"/>
      <c r="U198" s="23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</row>
    <row r="199" spans="2:109" x14ac:dyDescent="0.25">
      <c r="T199" s="23"/>
      <c r="U199" s="23"/>
    </row>
    <row r="200" spans="2:109" s="32" customFormat="1" x14ac:dyDescent="0.25">
      <c r="B200" s="30" t="s">
        <v>242</v>
      </c>
      <c r="C200" s="31"/>
      <c r="D200" s="36">
        <f>+D198-D146</f>
        <v>6763484.3666849993</v>
      </c>
      <c r="E200" s="36">
        <f>+E198-E146</f>
        <v>4283859.3736289944</v>
      </c>
      <c r="F200" s="36">
        <f>+F198-F146</f>
        <v>1782593.9116110019</v>
      </c>
      <c r="G200" s="36">
        <f>+G198-G146</f>
        <v>3062924.6439150013</v>
      </c>
      <c r="H200" s="36">
        <f>+H198-H146</f>
        <v>3645416.3253079951</v>
      </c>
      <c r="I200" s="36">
        <f t="shared" ref="I200:P200" si="172">+I198-I146</f>
        <v>3973635.282399388</v>
      </c>
      <c r="J200" s="36">
        <f t="shared" si="172"/>
        <v>2948848.3456333335</v>
      </c>
      <c r="K200" s="36">
        <f t="shared" si="172"/>
        <v>2948848.3456333335</v>
      </c>
      <c r="L200" s="36">
        <f t="shared" si="172"/>
        <v>2948848.3456333335</v>
      </c>
      <c r="M200" s="36">
        <f t="shared" si="172"/>
        <v>2948848.3456333335</v>
      </c>
      <c r="N200" s="36">
        <f t="shared" si="172"/>
        <v>2948848.3456333335</v>
      </c>
      <c r="O200" s="36">
        <f t="shared" si="172"/>
        <v>4448848.3456333335</v>
      </c>
      <c r="P200" s="36">
        <f t="shared" si="172"/>
        <v>42705003.977347344</v>
      </c>
      <c r="Q200" s="23"/>
      <c r="R200" s="23"/>
      <c r="S200" s="23"/>
      <c r="T200" s="23"/>
      <c r="U200" s="23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</row>
    <row r="201" spans="2:109" x14ac:dyDescent="0.25">
      <c r="T201" s="23"/>
      <c r="U201" s="23"/>
    </row>
    <row r="202" spans="2:109" x14ac:dyDescent="0.25">
      <c r="T202" s="23"/>
      <c r="U202" s="23"/>
    </row>
    <row r="203" spans="2:109" x14ac:dyDescent="0.25">
      <c r="T203" s="23"/>
      <c r="U203" s="23"/>
    </row>
    <row r="204" spans="2:109" x14ac:dyDescent="0.25">
      <c r="T204" s="23"/>
      <c r="U204" s="23"/>
    </row>
    <row r="205" spans="2:109" x14ac:dyDescent="0.25">
      <c r="T205" s="23"/>
      <c r="U205" s="23"/>
    </row>
    <row r="206" spans="2:109" x14ac:dyDescent="0.25">
      <c r="T206" s="23"/>
      <c r="U206" s="23"/>
    </row>
    <row r="207" spans="2:109" x14ac:dyDescent="0.25">
      <c r="T207" s="23"/>
      <c r="U207" s="23"/>
    </row>
    <row r="208" spans="2:109" x14ac:dyDescent="0.25">
      <c r="T208" s="23"/>
      <c r="U208" s="23"/>
    </row>
    <row r="209" spans="20:21" x14ac:dyDescent="0.25">
      <c r="T209" s="23"/>
      <c r="U209" s="23"/>
    </row>
    <row r="210" spans="20:21" x14ac:dyDescent="0.25">
      <c r="T210" s="23"/>
      <c r="U210" s="23"/>
    </row>
    <row r="211" spans="20:21" x14ac:dyDescent="0.25">
      <c r="T211" s="23"/>
      <c r="U211" s="23"/>
    </row>
    <row r="212" spans="20:21" x14ac:dyDescent="0.25">
      <c r="T212" s="23"/>
      <c r="U212" s="23"/>
    </row>
    <row r="213" spans="20:21" x14ac:dyDescent="0.25">
      <c r="T213" s="23"/>
      <c r="U213" s="23"/>
    </row>
    <row r="214" spans="20:21" x14ac:dyDescent="0.25">
      <c r="T214" s="23"/>
      <c r="U214" s="23"/>
    </row>
    <row r="215" spans="20:21" x14ac:dyDescent="0.25">
      <c r="T215" s="23"/>
      <c r="U215" s="23"/>
    </row>
    <row r="216" spans="20:21" x14ac:dyDescent="0.25">
      <c r="T216" s="23"/>
      <c r="U216" s="23"/>
    </row>
    <row r="217" spans="20:21" x14ac:dyDescent="0.25">
      <c r="T217" s="23"/>
      <c r="U217" s="23"/>
    </row>
    <row r="218" spans="20:21" x14ac:dyDescent="0.25">
      <c r="T218" s="23"/>
      <c r="U218" s="23"/>
    </row>
    <row r="219" spans="20:21" x14ac:dyDescent="0.25">
      <c r="T219" s="23"/>
      <c r="U219" s="23"/>
    </row>
  </sheetData>
  <pageMargins left="0.7" right="0.7" top="0.75" bottom="0.75" header="0.3" footer="0.3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Vargas</dc:creator>
  <cp:lastModifiedBy>Maria Fernanda Ceciliano</cp:lastModifiedBy>
  <dcterms:created xsi:type="dcterms:W3CDTF">2019-02-07T21:31:08Z</dcterms:created>
  <dcterms:modified xsi:type="dcterms:W3CDTF">2019-07-18T20:30:06Z</dcterms:modified>
</cp:coreProperties>
</file>